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tabRatio="737"/>
  </bookViews>
  <sheets>
    <sheet name="行政" sheetId="17" r:id="rId1"/>
    <sheet name="事业" sheetId="16" r:id="rId2"/>
    <sheet name="附件1" sheetId="1" state="hidden" r:id="rId3"/>
    <sheet name="Sheet3" sheetId="11" state="hidden" r:id="rId4"/>
    <sheet name="统计表" sheetId="12" state="hidden" r:id="rId5"/>
  </sheets>
  <definedNames>
    <definedName name="_xlnm._FilterDatabase" localSheetId="2" hidden="1">附件1!$B$3:$M$34</definedName>
    <definedName name="_xlnm._FilterDatabase" localSheetId="1" hidden="1">事业!$A$2:$S$24</definedName>
    <definedName name="_xlnm.Print_Area" localSheetId="2">附件1!$A$1:$L$34</definedName>
    <definedName name="_xlnm.Print_Titles" localSheetId="2">附件1!$2:$3</definedName>
    <definedName name="_xlnm.Print_Titles" localSheetId="1">事业!$2:$2</definedName>
  </definedNames>
  <calcPr calcId="144525"/>
</workbook>
</file>

<file path=xl/sharedStrings.xml><?xml version="1.0" encoding="utf-8"?>
<sst xmlns="http://schemas.openxmlformats.org/spreadsheetml/2006/main" count="524" uniqueCount="172">
  <si>
    <t>地直行政单位报名缴费人数未达到规定比例予以取消的岗位</t>
  </si>
  <si>
    <t>序号</t>
  </si>
  <si>
    <t>单位名称</t>
  </si>
  <si>
    <t>用人科室</t>
  </si>
  <si>
    <t>职位名称</t>
  </si>
  <si>
    <t>职位代码</t>
  </si>
  <si>
    <t>单位类型</t>
  </si>
  <si>
    <t>遴选人数</t>
  </si>
  <si>
    <t>开考
人数</t>
  </si>
  <si>
    <t>报名人数</t>
  </si>
  <si>
    <t>性别</t>
  </si>
  <si>
    <t>族别</t>
  </si>
  <si>
    <t>年龄</t>
  </si>
  <si>
    <t>专业类别</t>
  </si>
  <si>
    <t>学历</t>
  </si>
  <si>
    <t>岗位工作经历</t>
  </si>
  <si>
    <t>其它</t>
  </si>
  <si>
    <t>是否
开考</t>
  </si>
  <si>
    <t>备注</t>
  </si>
  <si>
    <t>阿克苏地区互联网信息办公室</t>
  </si>
  <si>
    <t>内设科室</t>
  </si>
  <si>
    <t>一级主任科员及以下</t>
  </si>
  <si>
    <t>行政</t>
  </si>
  <si>
    <t>不限</t>
  </si>
  <si>
    <t>35周岁及以下</t>
  </si>
  <si>
    <t>计算机类、电子信息类、新闻传播学类</t>
  </si>
  <si>
    <t>大学本科及以上</t>
  </si>
  <si>
    <t>具有2年以上网信领域工作经历</t>
  </si>
  <si>
    <t>具有学士及以上学位</t>
  </si>
  <si>
    <t>否</t>
  </si>
  <si>
    <t>阿克苏纺织工业城（开发区）管理委员会</t>
  </si>
  <si>
    <t>招商服务局</t>
  </si>
  <si>
    <t>40周岁及以下</t>
  </si>
  <si>
    <t>经济学类、物流管理与工程类（物流管理与工程类限物流管理专业报考）</t>
  </si>
  <si>
    <t>具有招商引资相关工作经历</t>
  </si>
  <si>
    <t>财政局
（国有资产管理办公室）</t>
  </si>
  <si>
    <t>金融学类</t>
  </si>
  <si>
    <t>具有项目融资、金融业务相关工作经历</t>
  </si>
  <si>
    <t>中共党员</t>
  </si>
  <si>
    <t>阿克苏地区财政局</t>
  </si>
  <si>
    <t>综合科</t>
  </si>
  <si>
    <t>电子信息类</t>
  </si>
  <si>
    <t>具有5年以上信息平台维护工作经历</t>
  </si>
  <si>
    <t>地直事业单位报名缴费人数未达到规定比例予以取消的岗位</t>
  </si>
  <si>
    <t>单位性质</t>
  </si>
  <si>
    <t>拟招录人数3</t>
  </si>
  <si>
    <t>阿克苏地区纪委监委　</t>
  </si>
  <si>
    <t>审查调查中心</t>
  </si>
  <si>
    <t>管理岗八级及以下</t>
  </si>
  <si>
    <t>事业</t>
  </si>
  <si>
    <t>全额拨款</t>
  </si>
  <si>
    <t>男</t>
  </si>
  <si>
    <t>计算机信息化　</t>
  </si>
  <si>
    <t>大学本科及以上　</t>
  </si>
  <si>
    <t>具有信息化操作和管理维护工作经历</t>
  </si>
  <si>
    <t>阿克苏地区宣传文化产品鉴定中心</t>
  </si>
  <si>
    <t>管理岗七级及以下</t>
  </si>
  <si>
    <t>历史学</t>
  </si>
  <si>
    <t>具有宣传教育相关岗位或部门工作经历</t>
  </si>
  <si>
    <t>阿克苏地区药品集散服务中心　</t>
  </si>
  <si>
    <t>管理岗九级及以下</t>
  </si>
  <si>
    <t>工商管理类（限会计专业报考）</t>
  </si>
  <si>
    <t>具有2年及以上财务工作经历</t>
  </si>
  <si>
    <t>阿克苏开放大学</t>
  </si>
  <si>
    <t>办公室</t>
  </si>
  <si>
    <t>工商管理类（限财务管理专业、会计专业报考）</t>
  </si>
  <si>
    <t>具有财务工作经历</t>
  </si>
  <si>
    <t>阿克苏地区粮食和物资储备局拜城军粮供应站</t>
  </si>
  <si>
    <t>差额拨款</t>
  </si>
  <si>
    <t>工商管理类</t>
  </si>
  <si>
    <t>工作地点：拜城县</t>
  </si>
  <si>
    <t>阿克苏地区维吾尔医医院</t>
  </si>
  <si>
    <t>审计科</t>
  </si>
  <si>
    <t>财政学类、工商管理类</t>
  </si>
  <si>
    <t>阿克苏地区第四人民医院（康宁医院）</t>
  </si>
  <si>
    <t>财务科</t>
  </si>
  <si>
    <t>阿克苏地区塔里木歌舞团</t>
  </si>
  <si>
    <t>具有办公室综合协调、公文编撰相关岗位工作经历</t>
  </si>
  <si>
    <t>阿克苏地区塔里木歌舞团　</t>
  </si>
  <si>
    <t>演出推广办公室</t>
  </si>
  <si>
    <t>具有文化产品推广营销相关工作经历</t>
  </si>
  <si>
    <t>阿克苏地区影剧院</t>
  </si>
  <si>
    <t>阿克苏地区住房公积金管理中心</t>
  </si>
  <si>
    <t>自收自支</t>
  </si>
  <si>
    <t>中国语言文学类</t>
  </si>
  <si>
    <t>地直管理部</t>
  </si>
  <si>
    <t>会计核算科</t>
  </si>
  <si>
    <t>市直管理部</t>
  </si>
  <si>
    <t>阿克苏地区渭干河流域管理局</t>
  </si>
  <si>
    <t>帕满水库管理站</t>
  </si>
  <si>
    <t>具有水资源管理相关岗位或部门工作经历</t>
  </si>
  <si>
    <t>工作地点：沙雅</t>
  </si>
  <si>
    <t>具有党的建设或组织人事相关岗位工作经历</t>
  </si>
  <si>
    <t>维吾尔族</t>
  </si>
  <si>
    <t>渭干河管理站</t>
  </si>
  <si>
    <t>工作地点：新和</t>
  </si>
  <si>
    <t>水利工程质量检测站</t>
  </si>
  <si>
    <t>2022年阿克苏地区地直行政公开遴选公务员计划申报表</t>
  </si>
  <si>
    <t>编制数</t>
  </si>
  <si>
    <t>实有人数</t>
  </si>
  <si>
    <t>空缺编制数</t>
  </si>
  <si>
    <t>拟遴选</t>
  </si>
  <si>
    <t>合计</t>
  </si>
  <si>
    <t>内设科室（机构）领导职数</t>
  </si>
  <si>
    <t>内设科室（机构）</t>
  </si>
  <si>
    <t>内设科室（机构）非领导职数</t>
  </si>
  <si>
    <t>人数</t>
  </si>
  <si>
    <t>地区纪委监委派驻纪检监察组</t>
  </si>
  <si>
    <t>行署办</t>
  </si>
  <si>
    <t>地委统战部</t>
  </si>
  <si>
    <t>阿克苏地区社会主义学院</t>
  </si>
  <si>
    <t>参照公务员法管理事业单位</t>
  </si>
  <si>
    <t>地委网信办</t>
  </si>
  <si>
    <t>地委史志办</t>
  </si>
  <si>
    <t>行政、参照公务员法管理单位</t>
  </si>
  <si>
    <t>中共阿克苏地委机要保密局</t>
  </si>
  <si>
    <t>地区关心下一代工作委员会办公室</t>
  </si>
  <si>
    <r>
      <rPr>
        <sz val="11"/>
        <rFont val="宋体"/>
        <charset val="134"/>
      </rPr>
      <t>阿克苏纺织工业城（开发区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）管理委员会</t>
    </r>
  </si>
  <si>
    <t>阿克苏地区发展和改革委员会</t>
  </si>
  <si>
    <t>地区教育局</t>
  </si>
  <si>
    <t>阿克苏地区司法局</t>
  </si>
  <si>
    <t>财政拨款</t>
  </si>
  <si>
    <t>地区财政局</t>
  </si>
  <si>
    <t>地区国资委</t>
  </si>
  <si>
    <t>阿克苏地区人力资源和社会保障局</t>
  </si>
  <si>
    <t>参照公务员法管理单位</t>
  </si>
  <si>
    <t>地区住房和城乡建设局</t>
  </si>
  <si>
    <t>地区建设工程质量安全监督站</t>
  </si>
  <si>
    <t>地区交通运输局</t>
  </si>
  <si>
    <t>地区水利局</t>
  </si>
  <si>
    <t>阿克苏地区商务局</t>
  </si>
  <si>
    <t>地区卫健委</t>
  </si>
  <si>
    <t>阿克苏地区市场监督管理局</t>
  </si>
  <si>
    <t>地区应急管理局</t>
  </si>
  <si>
    <t>共青团阿克苏地区委员会　</t>
  </si>
  <si>
    <t>参公</t>
  </si>
  <si>
    <t>地区安全生产执法监察支队</t>
  </si>
  <si>
    <t>地区行政事务服务中心</t>
  </si>
  <si>
    <t>阿克苏地区供销合作社联合社</t>
  </si>
  <si>
    <t>地区政务服务和公共资源交易中心</t>
  </si>
  <si>
    <t>阿克苏地区妇女联合会</t>
  </si>
  <si>
    <t>阿克苏地区档案馆</t>
  </si>
  <si>
    <t>阿克苏地区人工影响天气办公室</t>
  </si>
  <si>
    <t>阿克苏地区行政事务服务中心</t>
  </si>
  <si>
    <t>地区纪委监委　</t>
  </si>
  <si>
    <t>中共阿克苏地委党校</t>
  </si>
  <si>
    <t>中国国际贸易促进委员会阿克苏地区委员会　　</t>
  </si>
  <si>
    <t>地区教育局教育保障中心</t>
  </si>
  <si>
    <t>阿克苏教育学院</t>
  </si>
  <si>
    <t>阿克苏教育学院　</t>
  </si>
  <si>
    <t>阿克苏地区统计计算站</t>
  </si>
  <si>
    <t>地区图书馆</t>
  </si>
  <si>
    <t>阿克苏地区医疗保障服务中心</t>
  </si>
  <si>
    <t>阿克苏社会科学研究所</t>
  </si>
  <si>
    <t>阿克苏地区人力资源和社会保障服务中心</t>
  </si>
  <si>
    <t>阿克苏地区交通运输局财务审计办公室</t>
  </si>
  <si>
    <t>阿克苏地区自然灾害综合监测预警中心</t>
  </si>
  <si>
    <t>阿克苏地区第二人民医院</t>
  </si>
  <si>
    <t>2022年阿克苏地区地直行政、事业单位公开遴选公务员、工作人员计划申报情况统计表</t>
  </si>
  <si>
    <t>申报单位数</t>
  </si>
  <si>
    <t>申报岗位数</t>
  </si>
  <si>
    <t>计划遴选人数</t>
  </si>
  <si>
    <t>资格条件限制情况</t>
  </si>
  <si>
    <t>职级</t>
  </si>
  <si>
    <t>专业</t>
  </si>
  <si>
    <t>工作经历</t>
  </si>
  <si>
    <t>身份</t>
  </si>
  <si>
    <t>三级主任科员及以下</t>
  </si>
  <si>
    <t>四级主任科员及以下</t>
  </si>
  <si>
    <t>一级科员及以下</t>
  </si>
  <si>
    <t>汉族</t>
  </si>
  <si>
    <t>设限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</si>
</sst>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9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1"/>
      <color theme="1"/>
      <name val="黑体"/>
      <charset val="134"/>
    </font>
    <font>
      <sz val="9"/>
      <name val="仿宋_GB2312"/>
      <charset val="134"/>
    </font>
    <font>
      <sz val="22"/>
      <color theme="1"/>
      <name val="方正小标宋_GBK"/>
      <charset val="134"/>
    </font>
    <font>
      <sz val="12"/>
      <color rgb="FF000000"/>
      <name val="黑体"/>
      <charset val="134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  <font>
      <sz val="12"/>
      <name val="宋体"/>
      <charset val="134"/>
    </font>
    <font>
      <sz val="11"/>
      <name val="宋体"/>
      <charset val="134"/>
    </font>
    <font>
      <sz val="11"/>
      <name val="Times New Roman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11"/>
      <name val="宋体"/>
      <charset val="134"/>
      <scheme val="minor"/>
    </font>
    <font>
      <sz val="20"/>
      <name val="方正小标宋简体"/>
      <charset val="134"/>
    </font>
    <font>
      <sz val="10"/>
      <name val="黑体"/>
      <charset val="134"/>
    </font>
    <font>
      <sz val="10"/>
      <name val="宋体"/>
      <charset val="134"/>
      <scheme val="minor"/>
    </font>
    <font>
      <sz val="11"/>
      <name val="黑体"/>
      <charset val="134"/>
    </font>
    <font>
      <sz val="11"/>
      <color rgb="FFFF0000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6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7" borderId="12" applyNumberFormat="0" applyFont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38" fillId="21" borderId="14" applyNumberFormat="0" applyAlignment="0" applyProtection="0">
      <alignment vertical="center"/>
    </xf>
    <xf numFmtId="0" fontId="33" fillId="21" borderId="8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3" fillId="0" borderId="0" xfId="0" applyFont="1" applyFill="1">
      <alignment vertical="center"/>
    </xf>
    <xf numFmtId="0" fontId="14" fillId="0" borderId="0" xfId="0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3" fillId="0" borderId="1" xfId="0" applyFont="1" applyFill="1" applyBorder="1">
      <alignment vertical="center"/>
    </xf>
    <xf numFmtId="0" fontId="13" fillId="0" borderId="5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6"/>
  <sheetViews>
    <sheetView tabSelected="1" view="pageBreakPreview" zoomScaleNormal="90" workbookViewId="0">
      <selection activeCell="B4" sqref="B4"/>
    </sheetView>
  </sheetViews>
  <sheetFormatPr defaultColWidth="9" defaultRowHeight="14.4" outlineLevelRow="5"/>
  <cols>
    <col min="1" max="1" width="4.12962962962963" customWidth="1"/>
    <col min="2" max="2" width="20.25" customWidth="1"/>
    <col min="3" max="3" width="12.7777777777778" customWidth="1"/>
    <col min="4" max="4" width="10.6944444444444" customWidth="1"/>
    <col min="6" max="7" width="4.58333333333333" customWidth="1"/>
    <col min="8" max="8" width="4.58333333333333" hidden="1" customWidth="1"/>
    <col min="9" max="9" width="4.58333333333333" customWidth="1"/>
    <col min="10" max="11" width="4.12962962962963" customWidth="1"/>
    <col min="12" max="12" width="7.62962962962963" customWidth="1"/>
    <col min="13" max="13" width="21.5277777777778" customWidth="1"/>
    <col min="15" max="15" width="13" customWidth="1"/>
    <col min="17" max="17" width="5.41666666666667" customWidth="1"/>
    <col min="18" max="18" width="5.75" customWidth="1"/>
  </cols>
  <sheetData>
    <row r="1" s="36" customFormat="1" ht="44" customHeight="1" spans="1:16384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XFD1"/>
    </row>
    <row r="2" s="37" customFormat="1" ht="39" customHeight="1" spans="1:18">
      <c r="A2" s="28" t="s">
        <v>1</v>
      </c>
      <c r="B2" s="28" t="s">
        <v>2</v>
      </c>
      <c r="C2" s="28" t="s">
        <v>3</v>
      </c>
      <c r="D2" s="28" t="s">
        <v>4</v>
      </c>
      <c r="E2" s="29" t="s">
        <v>5</v>
      </c>
      <c r="F2" s="29" t="s">
        <v>6</v>
      </c>
      <c r="G2" s="28" t="s">
        <v>7</v>
      </c>
      <c r="H2" s="29" t="s">
        <v>8</v>
      </c>
      <c r="I2" s="29" t="s">
        <v>9</v>
      </c>
      <c r="J2" s="28" t="s">
        <v>10</v>
      </c>
      <c r="K2" s="28" t="s">
        <v>11</v>
      </c>
      <c r="L2" s="28" t="s">
        <v>12</v>
      </c>
      <c r="M2" s="28" t="s">
        <v>13</v>
      </c>
      <c r="N2" s="28" t="s">
        <v>14</v>
      </c>
      <c r="O2" s="28" t="s">
        <v>15</v>
      </c>
      <c r="P2" s="28" t="s">
        <v>16</v>
      </c>
      <c r="Q2" s="28" t="s">
        <v>17</v>
      </c>
      <c r="R2" s="41" t="s">
        <v>18</v>
      </c>
    </row>
    <row r="3" s="36" customFormat="1" ht="45" customHeight="1" spans="1:16384">
      <c r="A3" s="30">
        <v>1</v>
      </c>
      <c r="B3" s="30" t="s">
        <v>19</v>
      </c>
      <c r="C3" s="40" t="s">
        <v>20</v>
      </c>
      <c r="D3" s="30" t="s">
        <v>21</v>
      </c>
      <c r="E3" s="30">
        <v>202211008</v>
      </c>
      <c r="F3" s="30" t="s">
        <v>22</v>
      </c>
      <c r="G3" s="30">
        <v>1</v>
      </c>
      <c r="H3" s="30">
        <v>3</v>
      </c>
      <c r="I3" s="30">
        <v>2</v>
      </c>
      <c r="J3" s="30" t="s">
        <v>23</v>
      </c>
      <c r="K3" s="30" t="s">
        <v>23</v>
      </c>
      <c r="L3" s="30" t="s">
        <v>24</v>
      </c>
      <c r="M3" s="30" t="s">
        <v>25</v>
      </c>
      <c r="N3" s="30" t="s">
        <v>26</v>
      </c>
      <c r="O3" s="30" t="s">
        <v>27</v>
      </c>
      <c r="P3" s="30" t="s">
        <v>28</v>
      </c>
      <c r="Q3" s="30" t="s">
        <v>29</v>
      </c>
      <c r="R3" s="42"/>
      <c r="XFD3"/>
    </row>
    <row r="4" s="38" customFormat="1" ht="45" customHeight="1" spans="1:18">
      <c r="A4" s="30">
        <v>2</v>
      </c>
      <c r="B4" s="30" t="s">
        <v>30</v>
      </c>
      <c r="C4" s="30" t="s">
        <v>31</v>
      </c>
      <c r="D4" s="30" t="s">
        <v>21</v>
      </c>
      <c r="E4" s="30">
        <v>202211017</v>
      </c>
      <c r="F4" s="30" t="s">
        <v>22</v>
      </c>
      <c r="G4" s="30">
        <v>1</v>
      </c>
      <c r="H4" s="30">
        <v>3</v>
      </c>
      <c r="I4" s="30">
        <v>1</v>
      </c>
      <c r="J4" s="30" t="s">
        <v>23</v>
      </c>
      <c r="K4" s="30" t="s">
        <v>23</v>
      </c>
      <c r="L4" s="30" t="s">
        <v>32</v>
      </c>
      <c r="M4" s="30" t="s">
        <v>33</v>
      </c>
      <c r="N4" s="30" t="s">
        <v>26</v>
      </c>
      <c r="O4" s="30" t="s">
        <v>34</v>
      </c>
      <c r="P4" s="30"/>
      <c r="Q4" s="30" t="s">
        <v>29</v>
      </c>
      <c r="R4" s="42"/>
    </row>
    <row r="5" s="38" customFormat="1" ht="45" customHeight="1" spans="1:18">
      <c r="A5" s="30">
        <v>3</v>
      </c>
      <c r="B5" s="30" t="s">
        <v>30</v>
      </c>
      <c r="C5" s="30" t="s">
        <v>35</v>
      </c>
      <c r="D5" s="30" t="s">
        <v>21</v>
      </c>
      <c r="E5" s="30">
        <v>202211020</v>
      </c>
      <c r="F5" s="30" t="s">
        <v>22</v>
      </c>
      <c r="G5" s="30">
        <v>1</v>
      </c>
      <c r="H5" s="30">
        <v>3</v>
      </c>
      <c r="I5" s="30">
        <v>0</v>
      </c>
      <c r="J5" s="30" t="s">
        <v>23</v>
      </c>
      <c r="K5" s="30" t="s">
        <v>23</v>
      </c>
      <c r="L5" s="30" t="s">
        <v>32</v>
      </c>
      <c r="M5" s="30" t="s">
        <v>36</v>
      </c>
      <c r="N5" s="30" t="s">
        <v>26</v>
      </c>
      <c r="O5" s="30" t="s">
        <v>37</v>
      </c>
      <c r="P5" s="30" t="s">
        <v>38</v>
      </c>
      <c r="Q5" s="30" t="s">
        <v>29</v>
      </c>
      <c r="R5" s="42"/>
    </row>
    <row r="6" s="36" customFormat="1" ht="45" customHeight="1" spans="1:16384">
      <c r="A6" s="30">
        <v>4</v>
      </c>
      <c r="B6" s="30" t="s">
        <v>39</v>
      </c>
      <c r="C6" s="30" t="s">
        <v>40</v>
      </c>
      <c r="D6" s="30" t="s">
        <v>21</v>
      </c>
      <c r="E6" s="30">
        <v>202211029</v>
      </c>
      <c r="F6" s="30" t="s">
        <v>22</v>
      </c>
      <c r="G6" s="30">
        <v>1</v>
      </c>
      <c r="H6" s="30">
        <v>3</v>
      </c>
      <c r="I6" s="30">
        <v>1</v>
      </c>
      <c r="J6" s="30" t="s">
        <v>23</v>
      </c>
      <c r="K6" s="30" t="s">
        <v>23</v>
      </c>
      <c r="L6" s="30" t="s">
        <v>32</v>
      </c>
      <c r="M6" s="30" t="s">
        <v>41</v>
      </c>
      <c r="N6" s="30" t="s">
        <v>26</v>
      </c>
      <c r="O6" s="30" t="s">
        <v>42</v>
      </c>
      <c r="P6" s="30"/>
      <c r="Q6" s="30" t="s">
        <v>29</v>
      </c>
      <c r="R6" s="42"/>
      <c r="XFD6"/>
    </row>
  </sheetData>
  <mergeCells count="1">
    <mergeCell ref="A1:R1"/>
  </mergeCells>
  <printOptions horizontalCentered="1"/>
  <pageMargins left="0.393055555555556" right="0.393055555555556" top="0.786805555555556" bottom="0.786805555555556" header="0.5" footer="0.5"/>
  <pageSetup paperSize="9" scale="92" orientation="landscape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4"/>
  <sheetViews>
    <sheetView zoomScale="90" zoomScaleNormal="90" topLeftCell="A16" workbookViewId="0">
      <selection activeCell="B23" sqref="B23"/>
    </sheetView>
  </sheetViews>
  <sheetFormatPr defaultColWidth="9" defaultRowHeight="14.4"/>
  <cols>
    <col min="1" max="1" width="4.5" style="26" customWidth="1"/>
    <col min="2" max="2" width="14.2962962962963" style="26" customWidth="1"/>
    <col min="3" max="3" width="11" style="26" customWidth="1"/>
    <col min="4" max="4" width="9" style="26"/>
    <col min="5" max="5" width="9.25" style="26"/>
    <col min="6" max="6" width="4.44444444444444" style="26" customWidth="1"/>
    <col min="7" max="7" width="5.12962962962963" style="26" customWidth="1"/>
    <col min="8" max="8" width="4.62962962962963" style="26" customWidth="1"/>
    <col min="9" max="9" width="5.62962962962963" style="26" hidden="1" customWidth="1"/>
    <col min="10" max="10" width="4.37962962962963" style="26" customWidth="1"/>
    <col min="11" max="12" width="9" style="26"/>
    <col min="13" max="13" width="7.36111111111111" style="26" customWidth="1"/>
    <col min="14" max="14" width="15.3796296296296" style="26" customWidth="1"/>
    <col min="15" max="15" width="9" style="26"/>
    <col min="16" max="16" width="18.0555555555556" style="26" customWidth="1"/>
    <col min="17" max="17" width="9" style="26"/>
    <col min="18" max="18" width="7.62962962962963" style="26" customWidth="1"/>
    <col min="19" max="19" width="7.91666666666667" style="26" customWidth="1"/>
    <col min="20" max="16384" width="9" style="26"/>
  </cols>
  <sheetData>
    <row r="1" ht="44" customHeight="1" spans="1:19">
      <c r="A1" s="27" t="s">
        <v>43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</row>
    <row r="2" ht="48" spans="1:19">
      <c r="A2" s="28" t="s">
        <v>1</v>
      </c>
      <c r="B2" s="28" t="s">
        <v>2</v>
      </c>
      <c r="C2" s="28" t="s">
        <v>3</v>
      </c>
      <c r="D2" s="28" t="s">
        <v>4</v>
      </c>
      <c r="E2" s="29" t="s">
        <v>5</v>
      </c>
      <c r="F2" s="29" t="s">
        <v>6</v>
      </c>
      <c r="G2" s="28" t="s">
        <v>44</v>
      </c>
      <c r="H2" s="28" t="s">
        <v>7</v>
      </c>
      <c r="I2" s="29" t="s">
        <v>45</v>
      </c>
      <c r="J2" s="29" t="s">
        <v>9</v>
      </c>
      <c r="K2" s="28" t="s">
        <v>10</v>
      </c>
      <c r="L2" s="28" t="s">
        <v>11</v>
      </c>
      <c r="M2" s="28" t="s">
        <v>12</v>
      </c>
      <c r="N2" s="28" t="s">
        <v>13</v>
      </c>
      <c r="O2" s="28" t="s">
        <v>14</v>
      </c>
      <c r="P2" s="28" t="s">
        <v>15</v>
      </c>
      <c r="Q2" s="28" t="s">
        <v>16</v>
      </c>
      <c r="R2" s="28" t="s">
        <v>17</v>
      </c>
      <c r="S2" s="32" t="s">
        <v>18</v>
      </c>
    </row>
    <row r="3" ht="54" customHeight="1" spans="1:19">
      <c r="A3" s="30">
        <v>1</v>
      </c>
      <c r="B3" s="30" t="s">
        <v>46</v>
      </c>
      <c r="C3" s="30" t="s">
        <v>47</v>
      </c>
      <c r="D3" s="30" t="s">
        <v>48</v>
      </c>
      <c r="E3" s="30">
        <v>202212001</v>
      </c>
      <c r="F3" s="30" t="s">
        <v>49</v>
      </c>
      <c r="G3" s="30" t="s">
        <v>50</v>
      </c>
      <c r="H3" s="30">
        <v>1</v>
      </c>
      <c r="I3" s="30">
        <v>3</v>
      </c>
      <c r="J3" s="30">
        <v>1</v>
      </c>
      <c r="K3" s="30" t="s">
        <v>51</v>
      </c>
      <c r="L3" s="30" t="s">
        <v>23</v>
      </c>
      <c r="M3" s="30" t="s">
        <v>32</v>
      </c>
      <c r="N3" s="30" t="s">
        <v>52</v>
      </c>
      <c r="O3" s="30" t="s">
        <v>53</v>
      </c>
      <c r="P3" s="30" t="s">
        <v>54</v>
      </c>
      <c r="Q3" s="30" t="s">
        <v>38</v>
      </c>
      <c r="R3" s="30" t="s">
        <v>29</v>
      </c>
      <c r="S3" s="33"/>
    </row>
    <row r="4" ht="54" customHeight="1" spans="1:19">
      <c r="A4" s="30">
        <v>2</v>
      </c>
      <c r="B4" s="30" t="s">
        <v>55</v>
      </c>
      <c r="C4" s="30" t="s">
        <v>20</v>
      </c>
      <c r="D4" s="30" t="s">
        <v>56</v>
      </c>
      <c r="E4" s="30">
        <v>202212002</v>
      </c>
      <c r="F4" s="30" t="s">
        <v>49</v>
      </c>
      <c r="G4" s="30" t="s">
        <v>50</v>
      </c>
      <c r="H4" s="30">
        <v>1</v>
      </c>
      <c r="I4" s="30">
        <v>3</v>
      </c>
      <c r="J4" s="30">
        <v>1</v>
      </c>
      <c r="K4" s="30" t="s">
        <v>23</v>
      </c>
      <c r="L4" s="30" t="s">
        <v>23</v>
      </c>
      <c r="M4" s="30" t="s">
        <v>32</v>
      </c>
      <c r="N4" s="30" t="s">
        <v>57</v>
      </c>
      <c r="O4" s="30" t="s">
        <v>53</v>
      </c>
      <c r="P4" s="30" t="s">
        <v>58</v>
      </c>
      <c r="Q4" s="30" t="s">
        <v>28</v>
      </c>
      <c r="R4" s="30" t="s">
        <v>29</v>
      </c>
      <c r="S4" s="33"/>
    </row>
    <row r="5" ht="54" customHeight="1" spans="1:19">
      <c r="A5" s="30">
        <v>3</v>
      </c>
      <c r="B5" s="30" t="s">
        <v>59</v>
      </c>
      <c r="C5" s="30"/>
      <c r="D5" s="30" t="s">
        <v>60</v>
      </c>
      <c r="E5" s="30">
        <v>202212007</v>
      </c>
      <c r="F5" s="30" t="s">
        <v>49</v>
      </c>
      <c r="G5" s="30" t="s">
        <v>50</v>
      </c>
      <c r="H5" s="30">
        <v>1</v>
      </c>
      <c r="I5" s="30">
        <v>3</v>
      </c>
      <c r="J5" s="30">
        <v>1</v>
      </c>
      <c r="K5" s="30" t="s">
        <v>23</v>
      </c>
      <c r="L5" s="30" t="s">
        <v>23</v>
      </c>
      <c r="M5" s="30" t="s">
        <v>32</v>
      </c>
      <c r="N5" s="30" t="s">
        <v>61</v>
      </c>
      <c r="O5" s="30" t="s">
        <v>53</v>
      </c>
      <c r="P5" s="30" t="s">
        <v>62</v>
      </c>
      <c r="Q5" s="30"/>
      <c r="R5" s="30" t="s">
        <v>29</v>
      </c>
      <c r="S5" s="33"/>
    </row>
    <row r="6" ht="54" customHeight="1" spans="1:19">
      <c r="A6" s="30">
        <v>4</v>
      </c>
      <c r="B6" s="30" t="s">
        <v>63</v>
      </c>
      <c r="C6" s="30" t="s">
        <v>64</v>
      </c>
      <c r="D6" s="30" t="s">
        <v>60</v>
      </c>
      <c r="E6" s="30">
        <v>202212009</v>
      </c>
      <c r="F6" s="30" t="s">
        <v>49</v>
      </c>
      <c r="G6" s="30" t="s">
        <v>50</v>
      </c>
      <c r="H6" s="30">
        <v>1</v>
      </c>
      <c r="I6" s="30">
        <v>3</v>
      </c>
      <c r="J6" s="30">
        <v>1</v>
      </c>
      <c r="K6" s="30" t="s">
        <v>23</v>
      </c>
      <c r="L6" s="30" t="s">
        <v>23</v>
      </c>
      <c r="M6" s="30" t="s">
        <v>32</v>
      </c>
      <c r="N6" s="30" t="s">
        <v>65</v>
      </c>
      <c r="O6" s="30" t="s">
        <v>53</v>
      </c>
      <c r="P6" s="30" t="s">
        <v>66</v>
      </c>
      <c r="Q6" s="30" t="s">
        <v>28</v>
      </c>
      <c r="R6" s="30" t="s">
        <v>29</v>
      </c>
      <c r="S6" s="33"/>
    </row>
    <row r="7" ht="54" customHeight="1" spans="1:19">
      <c r="A7" s="30">
        <v>5</v>
      </c>
      <c r="B7" s="30" t="s">
        <v>67</v>
      </c>
      <c r="C7" s="30"/>
      <c r="D7" s="30" t="s">
        <v>60</v>
      </c>
      <c r="E7" s="30">
        <v>202212023</v>
      </c>
      <c r="F7" s="30" t="s">
        <v>49</v>
      </c>
      <c r="G7" s="30" t="s">
        <v>68</v>
      </c>
      <c r="H7" s="30">
        <v>1</v>
      </c>
      <c r="I7" s="30">
        <v>3</v>
      </c>
      <c r="J7" s="30">
        <v>0</v>
      </c>
      <c r="K7" s="30" t="s">
        <v>23</v>
      </c>
      <c r="L7" s="30" t="s">
        <v>23</v>
      </c>
      <c r="M7" s="30" t="s">
        <v>32</v>
      </c>
      <c r="N7" s="30" t="s">
        <v>69</v>
      </c>
      <c r="O7" s="30" t="s">
        <v>53</v>
      </c>
      <c r="P7" s="30" t="s">
        <v>66</v>
      </c>
      <c r="Q7" s="30" t="s">
        <v>70</v>
      </c>
      <c r="R7" s="30" t="s">
        <v>29</v>
      </c>
      <c r="S7" s="33"/>
    </row>
    <row r="8" ht="54" customHeight="1" spans="1:19">
      <c r="A8" s="30">
        <v>6</v>
      </c>
      <c r="B8" s="30" t="s">
        <v>71</v>
      </c>
      <c r="C8" s="30" t="s">
        <v>72</v>
      </c>
      <c r="D8" s="30" t="s">
        <v>48</v>
      </c>
      <c r="E8" s="30">
        <v>202212030</v>
      </c>
      <c r="F8" s="30" t="s">
        <v>49</v>
      </c>
      <c r="G8" s="30" t="s">
        <v>68</v>
      </c>
      <c r="H8" s="30">
        <v>1</v>
      </c>
      <c r="I8" s="30">
        <v>3</v>
      </c>
      <c r="J8" s="30">
        <v>1</v>
      </c>
      <c r="K8" s="30" t="s">
        <v>23</v>
      </c>
      <c r="L8" s="30" t="s">
        <v>23</v>
      </c>
      <c r="M8" s="30" t="s">
        <v>32</v>
      </c>
      <c r="N8" s="30" t="s">
        <v>73</v>
      </c>
      <c r="O8" s="30" t="s">
        <v>53</v>
      </c>
      <c r="P8" s="30" t="s">
        <v>62</v>
      </c>
      <c r="Q8" s="30"/>
      <c r="R8" s="30" t="s">
        <v>29</v>
      </c>
      <c r="S8" s="33"/>
    </row>
    <row r="9" ht="54" customHeight="1" spans="1:19">
      <c r="A9" s="30">
        <v>7</v>
      </c>
      <c r="B9" s="30" t="s">
        <v>74</v>
      </c>
      <c r="C9" s="30" t="s">
        <v>75</v>
      </c>
      <c r="D9" s="30" t="s">
        <v>48</v>
      </c>
      <c r="E9" s="30">
        <v>202212032</v>
      </c>
      <c r="F9" s="30" t="s">
        <v>49</v>
      </c>
      <c r="G9" s="30" t="s">
        <v>68</v>
      </c>
      <c r="H9" s="30">
        <v>1</v>
      </c>
      <c r="I9" s="30">
        <v>3</v>
      </c>
      <c r="J9" s="30">
        <v>1</v>
      </c>
      <c r="K9" s="30" t="s">
        <v>23</v>
      </c>
      <c r="L9" s="30" t="s">
        <v>23</v>
      </c>
      <c r="M9" s="30" t="s">
        <v>32</v>
      </c>
      <c r="N9" s="30" t="s">
        <v>73</v>
      </c>
      <c r="O9" s="30" t="s">
        <v>53</v>
      </c>
      <c r="P9" s="30" t="s">
        <v>66</v>
      </c>
      <c r="Q9" s="30"/>
      <c r="R9" s="30" t="s">
        <v>29</v>
      </c>
      <c r="S9" s="33"/>
    </row>
    <row r="10" ht="54" customHeight="1" spans="1:19">
      <c r="A10" s="30">
        <v>8</v>
      </c>
      <c r="B10" s="30" t="s">
        <v>76</v>
      </c>
      <c r="C10" s="30" t="s">
        <v>64</v>
      </c>
      <c r="D10" s="30" t="s">
        <v>60</v>
      </c>
      <c r="E10" s="30">
        <v>202212033</v>
      </c>
      <c r="F10" s="30" t="s">
        <v>49</v>
      </c>
      <c r="G10" s="30" t="s">
        <v>68</v>
      </c>
      <c r="H10" s="30">
        <v>2</v>
      </c>
      <c r="I10" s="30">
        <v>6</v>
      </c>
      <c r="J10" s="30">
        <v>1</v>
      </c>
      <c r="K10" s="30" t="s">
        <v>23</v>
      </c>
      <c r="L10" s="30" t="s">
        <v>23</v>
      </c>
      <c r="M10" s="30" t="s">
        <v>32</v>
      </c>
      <c r="N10" s="30" t="s">
        <v>23</v>
      </c>
      <c r="O10" s="30" t="s">
        <v>53</v>
      </c>
      <c r="P10" s="30" t="s">
        <v>77</v>
      </c>
      <c r="Q10" s="30"/>
      <c r="R10" s="30" t="s">
        <v>29</v>
      </c>
      <c r="S10" s="33"/>
    </row>
    <row r="11" ht="54" customHeight="1" spans="1:19">
      <c r="A11" s="30">
        <v>9</v>
      </c>
      <c r="B11" s="30" t="s">
        <v>78</v>
      </c>
      <c r="C11" s="30" t="s">
        <v>79</v>
      </c>
      <c r="D11" s="30" t="s">
        <v>48</v>
      </c>
      <c r="E11" s="30">
        <v>202212034</v>
      </c>
      <c r="F11" s="30" t="s">
        <v>49</v>
      </c>
      <c r="G11" s="30" t="s">
        <v>68</v>
      </c>
      <c r="H11" s="30">
        <v>1</v>
      </c>
      <c r="I11" s="30">
        <v>3</v>
      </c>
      <c r="J11" s="30">
        <v>1</v>
      </c>
      <c r="K11" s="30" t="s">
        <v>23</v>
      </c>
      <c r="L11" s="30" t="s">
        <v>23</v>
      </c>
      <c r="M11" s="30" t="s">
        <v>32</v>
      </c>
      <c r="N11" s="30" t="s">
        <v>23</v>
      </c>
      <c r="O11" s="30" t="s">
        <v>53</v>
      </c>
      <c r="P11" s="30" t="s">
        <v>80</v>
      </c>
      <c r="Q11" s="30"/>
      <c r="R11" s="30" t="s">
        <v>29</v>
      </c>
      <c r="S11" s="33"/>
    </row>
    <row r="12" ht="54" customHeight="1" spans="1:19">
      <c r="A12" s="30">
        <v>10</v>
      </c>
      <c r="B12" s="30" t="s">
        <v>81</v>
      </c>
      <c r="C12" s="30" t="s">
        <v>64</v>
      </c>
      <c r="D12" s="30" t="s">
        <v>60</v>
      </c>
      <c r="E12" s="30">
        <v>202212035</v>
      </c>
      <c r="F12" s="30" t="s">
        <v>49</v>
      </c>
      <c r="G12" s="30" t="s">
        <v>68</v>
      </c>
      <c r="H12" s="30">
        <v>1</v>
      </c>
      <c r="I12" s="30">
        <v>3</v>
      </c>
      <c r="J12" s="30">
        <v>2</v>
      </c>
      <c r="K12" s="30" t="s">
        <v>23</v>
      </c>
      <c r="L12" s="30" t="s">
        <v>23</v>
      </c>
      <c r="M12" s="30" t="s">
        <v>32</v>
      </c>
      <c r="N12" s="30" t="s">
        <v>23</v>
      </c>
      <c r="O12" s="30" t="s">
        <v>53</v>
      </c>
      <c r="P12" s="30" t="s">
        <v>77</v>
      </c>
      <c r="Q12" s="30"/>
      <c r="R12" s="30" t="s">
        <v>29</v>
      </c>
      <c r="S12" s="33"/>
    </row>
    <row r="13" ht="54" customHeight="1" spans="1:19">
      <c r="A13" s="30">
        <v>11</v>
      </c>
      <c r="B13" s="31" t="s">
        <v>82</v>
      </c>
      <c r="C13" s="30" t="s">
        <v>64</v>
      </c>
      <c r="D13" s="30" t="s">
        <v>60</v>
      </c>
      <c r="E13" s="30">
        <v>202212036</v>
      </c>
      <c r="F13" s="30" t="s">
        <v>49</v>
      </c>
      <c r="G13" s="30" t="s">
        <v>83</v>
      </c>
      <c r="H13" s="30">
        <v>2</v>
      </c>
      <c r="I13" s="30">
        <v>6</v>
      </c>
      <c r="J13" s="30">
        <v>2</v>
      </c>
      <c r="K13" s="30" t="s">
        <v>23</v>
      </c>
      <c r="L13" s="30" t="s">
        <v>23</v>
      </c>
      <c r="M13" s="30" t="s">
        <v>32</v>
      </c>
      <c r="N13" s="30" t="s">
        <v>84</v>
      </c>
      <c r="O13" s="30" t="s">
        <v>53</v>
      </c>
      <c r="P13" s="30" t="s">
        <v>77</v>
      </c>
      <c r="Q13" s="30"/>
      <c r="R13" s="30" t="s">
        <v>29</v>
      </c>
      <c r="S13" s="34"/>
    </row>
    <row r="14" ht="54" customHeight="1" spans="1:19">
      <c r="A14" s="30">
        <v>12</v>
      </c>
      <c r="B14" s="31" t="s">
        <v>82</v>
      </c>
      <c r="C14" s="30" t="s">
        <v>85</v>
      </c>
      <c r="D14" s="30" t="s">
        <v>60</v>
      </c>
      <c r="E14" s="30">
        <v>202212039</v>
      </c>
      <c r="F14" s="30" t="s">
        <v>49</v>
      </c>
      <c r="G14" s="30" t="s">
        <v>83</v>
      </c>
      <c r="H14" s="30">
        <v>2</v>
      </c>
      <c r="I14" s="30">
        <v>6</v>
      </c>
      <c r="J14" s="30">
        <v>1</v>
      </c>
      <c r="K14" s="30" t="s">
        <v>23</v>
      </c>
      <c r="L14" s="30" t="s">
        <v>23</v>
      </c>
      <c r="M14" s="30" t="s">
        <v>32</v>
      </c>
      <c r="N14" s="30" t="s">
        <v>69</v>
      </c>
      <c r="O14" s="30" t="s">
        <v>53</v>
      </c>
      <c r="P14" s="30" t="s">
        <v>66</v>
      </c>
      <c r="Q14" s="30"/>
      <c r="R14" s="30" t="s">
        <v>29</v>
      </c>
      <c r="S14" s="35"/>
    </row>
    <row r="15" ht="54" customHeight="1" spans="1:19">
      <c r="A15" s="30">
        <v>13</v>
      </c>
      <c r="B15" s="30" t="s">
        <v>82</v>
      </c>
      <c r="C15" s="30" t="s">
        <v>86</v>
      </c>
      <c r="D15" s="30" t="s">
        <v>60</v>
      </c>
      <c r="E15" s="30">
        <v>202212037</v>
      </c>
      <c r="F15" s="30" t="s">
        <v>49</v>
      </c>
      <c r="G15" s="30" t="s">
        <v>83</v>
      </c>
      <c r="H15" s="30">
        <v>1</v>
      </c>
      <c r="I15" s="30">
        <v>3</v>
      </c>
      <c r="J15" s="30">
        <v>0</v>
      </c>
      <c r="K15" s="30" t="s">
        <v>23</v>
      </c>
      <c r="L15" s="30" t="s">
        <v>23</v>
      </c>
      <c r="M15" s="30" t="s">
        <v>32</v>
      </c>
      <c r="N15" s="30" t="s">
        <v>69</v>
      </c>
      <c r="O15" s="30" t="s">
        <v>53</v>
      </c>
      <c r="P15" s="30" t="s">
        <v>66</v>
      </c>
      <c r="Q15" s="30"/>
      <c r="R15" s="30" t="s">
        <v>29</v>
      </c>
      <c r="S15" s="33"/>
    </row>
    <row r="16" ht="54" customHeight="1" spans="1:19">
      <c r="A16" s="30">
        <v>14</v>
      </c>
      <c r="B16" s="30" t="s">
        <v>82</v>
      </c>
      <c r="C16" s="30" t="s">
        <v>87</v>
      </c>
      <c r="D16" s="30" t="s">
        <v>60</v>
      </c>
      <c r="E16" s="30">
        <v>202212040</v>
      </c>
      <c r="F16" s="30" t="s">
        <v>49</v>
      </c>
      <c r="G16" s="30" t="s">
        <v>83</v>
      </c>
      <c r="H16" s="30">
        <v>2</v>
      </c>
      <c r="I16" s="30">
        <v>6</v>
      </c>
      <c r="J16" s="30">
        <v>0</v>
      </c>
      <c r="K16" s="30" t="s">
        <v>23</v>
      </c>
      <c r="L16" s="30" t="s">
        <v>23</v>
      </c>
      <c r="M16" s="30" t="s">
        <v>32</v>
      </c>
      <c r="N16" s="30" t="s">
        <v>69</v>
      </c>
      <c r="O16" s="30" t="s">
        <v>53</v>
      </c>
      <c r="P16" s="30" t="s">
        <v>66</v>
      </c>
      <c r="Q16" s="30"/>
      <c r="R16" s="30" t="s">
        <v>29</v>
      </c>
      <c r="S16" s="33"/>
    </row>
    <row r="17" ht="54" customHeight="1" spans="1:19">
      <c r="A17" s="30">
        <v>15</v>
      </c>
      <c r="B17" s="30" t="s">
        <v>88</v>
      </c>
      <c r="C17" s="30" t="s">
        <v>89</v>
      </c>
      <c r="D17" s="30" t="s">
        <v>60</v>
      </c>
      <c r="E17" s="30">
        <v>202212041</v>
      </c>
      <c r="F17" s="30" t="s">
        <v>49</v>
      </c>
      <c r="G17" s="30" t="s">
        <v>83</v>
      </c>
      <c r="H17" s="30">
        <v>1</v>
      </c>
      <c r="I17" s="30">
        <v>3</v>
      </c>
      <c r="J17" s="30">
        <v>0</v>
      </c>
      <c r="K17" s="30" t="s">
        <v>23</v>
      </c>
      <c r="L17" s="30" t="s">
        <v>23</v>
      </c>
      <c r="M17" s="30" t="s">
        <v>32</v>
      </c>
      <c r="N17" s="30" t="s">
        <v>23</v>
      </c>
      <c r="O17" s="30" t="s">
        <v>53</v>
      </c>
      <c r="P17" s="30" t="s">
        <v>90</v>
      </c>
      <c r="Q17" s="30" t="s">
        <v>91</v>
      </c>
      <c r="R17" s="30" t="s">
        <v>29</v>
      </c>
      <c r="S17" s="33"/>
    </row>
    <row r="18" ht="54" customHeight="1" spans="1:19">
      <c r="A18" s="30">
        <v>16</v>
      </c>
      <c r="B18" s="30" t="s">
        <v>88</v>
      </c>
      <c r="C18" s="30" t="s">
        <v>89</v>
      </c>
      <c r="D18" s="30" t="s">
        <v>60</v>
      </c>
      <c r="E18" s="30">
        <v>202212042</v>
      </c>
      <c r="F18" s="30" t="s">
        <v>49</v>
      </c>
      <c r="G18" s="30" t="s">
        <v>83</v>
      </c>
      <c r="H18" s="30">
        <v>1</v>
      </c>
      <c r="I18" s="30">
        <v>3</v>
      </c>
      <c r="J18" s="30">
        <v>0</v>
      </c>
      <c r="K18" s="30" t="s">
        <v>23</v>
      </c>
      <c r="L18" s="30" t="s">
        <v>23</v>
      </c>
      <c r="M18" s="30" t="s">
        <v>32</v>
      </c>
      <c r="N18" s="30" t="s">
        <v>23</v>
      </c>
      <c r="O18" s="30" t="s">
        <v>53</v>
      </c>
      <c r="P18" s="30" t="s">
        <v>92</v>
      </c>
      <c r="Q18" s="30" t="s">
        <v>91</v>
      </c>
      <c r="R18" s="30" t="s">
        <v>29</v>
      </c>
      <c r="S18" s="33"/>
    </row>
    <row r="19" ht="54" customHeight="1" spans="1:19">
      <c r="A19" s="30">
        <v>17</v>
      </c>
      <c r="B19" s="30" t="s">
        <v>88</v>
      </c>
      <c r="C19" s="30" t="s">
        <v>89</v>
      </c>
      <c r="D19" s="30" t="s">
        <v>60</v>
      </c>
      <c r="E19" s="30">
        <v>202212043</v>
      </c>
      <c r="F19" s="30" t="s">
        <v>49</v>
      </c>
      <c r="G19" s="30" t="s">
        <v>83</v>
      </c>
      <c r="H19" s="30">
        <v>1</v>
      </c>
      <c r="I19" s="30">
        <v>3</v>
      </c>
      <c r="J19" s="30">
        <v>0</v>
      </c>
      <c r="K19" s="30" t="s">
        <v>23</v>
      </c>
      <c r="L19" s="30" t="s">
        <v>23</v>
      </c>
      <c r="M19" s="30" t="s">
        <v>32</v>
      </c>
      <c r="N19" s="30" t="s">
        <v>23</v>
      </c>
      <c r="O19" s="30" t="s">
        <v>53</v>
      </c>
      <c r="P19" s="30" t="s">
        <v>90</v>
      </c>
      <c r="Q19" s="30" t="s">
        <v>91</v>
      </c>
      <c r="R19" s="30" t="s">
        <v>29</v>
      </c>
      <c r="S19" s="33"/>
    </row>
    <row r="20" ht="54" customHeight="1" spans="1:19">
      <c r="A20" s="30">
        <v>18</v>
      </c>
      <c r="B20" s="30" t="s">
        <v>88</v>
      </c>
      <c r="C20" s="30" t="s">
        <v>89</v>
      </c>
      <c r="D20" s="30" t="s">
        <v>60</v>
      </c>
      <c r="E20" s="30">
        <v>202212044</v>
      </c>
      <c r="F20" s="30" t="s">
        <v>49</v>
      </c>
      <c r="G20" s="30" t="s">
        <v>83</v>
      </c>
      <c r="H20" s="30">
        <v>1</v>
      </c>
      <c r="I20" s="30">
        <v>3</v>
      </c>
      <c r="J20" s="30">
        <v>0</v>
      </c>
      <c r="K20" s="30" t="s">
        <v>23</v>
      </c>
      <c r="L20" s="30" t="s">
        <v>93</v>
      </c>
      <c r="M20" s="30" t="s">
        <v>32</v>
      </c>
      <c r="N20" s="30" t="s">
        <v>23</v>
      </c>
      <c r="O20" s="30" t="s">
        <v>53</v>
      </c>
      <c r="P20" s="30" t="s">
        <v>92</v>
      </c>
      <c r="Q20" s="30" t="s">
        <v>91</v>
      </c>
      <c r="R20" s="30" t="s">
        <v>29</v>
      </c>
      <c r="S20" s="33"/>
    </row>
    <row r="21" ht="54" customHeight="1" spans="1:19">
      <c r="A21" s="30">
        <v>19</v>
      </c>
      <c r="B21" s="30" t="s">
        <v>88</v>
      </c>
      <c r="C21" s="30" t="s">
        <v>94</v>
      </c>
      <c r="D21" s="30" t="s">
        <v>60</v>
      </c>
      <c r="E21" s="30">
        <v>202212045</v>
      </c>
      <c r="F21" s="30" t="s">
        <v>49</v>
      </c>
      <c r="G21" s="30" t="s">
        <v>83</v>
      </c>
      <c r="H21" s="30">
        <v>1</v>
      </c>
      <c r="I21" s="30">
        <v>3</v>
      </c>
      <c r="J21" s="30">
        <v>0</v>
      </c>
      <c r="K21" s="30" t="s">
        <v>23</v>
      </c>
      <c r="L21" s="30" t="s">
        <v>23</v>
      </c>
      <c r="M21" s="30" t="s">
        <v>32</v>
      </c>
      <c r="N21" s="30" t="s">
        <v>23</v>
      </c>
      <c r="O21" s="30" t="s">
        <v>53</v>
      </c>
      <c r="P21" s="30" t="s">
        <v>90</v>
      </c>
      <c r="Q21" s="30" t="s">
        <v>95</v>
      </c>
      <c r="R21" s="30" t="s">
        <v>29</v>
      </c>
      <c r="S21" s="33"/>
    </row>
    <row r="22" ht="54" customHeight="1" spans="1:19">
      <c r="A22" s="30">
        <v>20</v>
      </c>
      <c r="B22" s="30" t="s">
        <v>88</v>
      </c>
      <c r="C22" s="30" t="s">
        <v>94</v>
      </c>
      <c r="D22" s="30" t="s">
        <v>60</v>
      </c>
      <c r="E22" s="30">
        <v>202212047</v>
      </c>
      <c r="F22" s="30" t="s">
        <v>49</v>
      </c>
      <c r="G22" s="30" t="s">
        <v>83</v>
      </c>
      <c r="H22" s="30">
        <v>1</v>
      </c>
      <c r="I22" s="30">
        <v>3</v>
      </c>
      <c r="J22" s="30">
        <v>0</v>
      </c>
      <c r="K22" s="30" t="s">
        <v>23</v>
      </c>
      <c r="L22" s="30" t="s">
        <v>23</v>
      </c>
      <c r="M22" s="30" t="s">
        <v>32</v>
      </c>
      <c r="N22" s="30" t="s">
        <v>23</v>
      </c>
      <c r="O22" s="30" t="s">
        <v>53</v>
      </c>
      <c r="P22" s="30" t="s">
        <v>90</v>
      </c>
      <c r="Q22" s="30" t="s">
        <v>95</v>
      </c>
      <c r="R22" s="30" t="s">
        <v>29</v>
      </c>
      <c r="S22" s="33"/>
    </row>
    <row r="23" ht="54" customHeight="1" spans="1:19">
      <c r="A23" s="30">
        <v>21</v>
      </c>
      <c r="B23" s="31" t="s">
        <v>88</v>
      </c>
      <c r="C23" s="30" t="s">
        <v>94</v>
      </c>
      <c r="D23" s="30" t="s">
        <v>60</v>
      </c>
      <c r="E23" s="30">
        <v>202212048</v>
      </c>
      <c r="F23" s="30" t="s">
        <v>49</v>
      </c>
      <c r="G23" s="30" t="s">
        <v>83</v>
      </c>
      <c r="H23" s="30">
        <v>1</v>
      </c>
      <c r="I23" s="30">
        <v>3</v>
      </c>
      <c r="J23" s="30">
        <v>2</v>
      </c>
      <c r="K23" s="30" t="s">
        <v>23</v>
      </c>
      <c r="L23" s="30" t="s">
        <v>93</v>
      </c>
      <c r="M23" s="30" t="s">
        <v>32</v>
      </c>
      <c r="N23" s="30" t="s">
        <v>23</v>
      </c>
      <c r="O23" s="30" t="s">
        <v>53</v>
      </c>
      <c r="P23" s="30" t="s">
        <v>92</v>
      </c>
      <c r="Q23" s="30" t="s">
        <v>95</v>
      </c>
      <c r="R23" s="30" t="s">
        <v>29</v>
      </c>
      <c r="S23" s="34"/>
    </row>
    <row r="24" ht="54" customHeight="1" spans="1:19">
      <c r="A24" s="30">
        <v>22</v>
      </c>
      <c r="B24" s="30" t="s">
        <v>88</v>
      </c>
      <c r="C24" s="30" t="s">
        <v>96</v>
      </c>
      <c r="D24" s="30" t="s">
        <v>60</v>
      </c>
      <c r="E24" s="30">
        <v>202212049</v>
      </c>
      <c r="F24" s="30" t="s">
        <v>49</v>
      </c>
      <c r="G24" s="30" t="s">
        <v>83</v>
      </c>
      <c r="H24" s="30">
        <v>1</v>
      </c>
      <c r="I24" s="30">
        <v>3</v>
      </c>
      <c r="J24" s="30">
        <v>0</v>
      </c>
      <c r="K24" s="30" t="s">
        <v>23</v>
      </c>
      <c r="L24" s="30" t="s">
        <v>23</v>
      </c>
      <c r="M24" s="30" t="s">
        <v>32</v>
      </c>
      <c r="N24" s="30" t="s">
        <v>23</v>
      </c>
      <c r="O24" s="30" t="s">
        <v>53</v>
      </c>
      <c r="P24" s="30" t="s">
        <v>92</v>
      </c>
      <c r="Q24" s="30" t="s">
        <v>95</v>
      </c>
      <c r="R24" s="30" t="s">
        <v>29</v>
      </c>
      <c r="S24" s="33"/>
    </row>
  </sheetData>
  <mergeCells count="1">
    <mergeCell ref="A1:S1"/>
  </mergeCells>
  <printOptions horizontalCentered="1"/>
  <pageMargins left="0.354166666666667" right="0.314583333333333" top="0.786805555555556" bottom="0.786805555555556" header="0.275" footer="0.196527777777778"/>
  <pageSetup paperSize="9" scale="90" firstPageNumber="2" orientation="landscape" useFirstPageNumber="1" horizontalDpi="600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4"/>
  <sheetViews>
    <sheetView view="pageBreakPreview" zoomScaleNormal="100" workbookViewId="0">
      <selection activeCell="J11" sqref="A1:M34"/>
    </sheetView>
  </sheetViews>
  <sheetFormatPr defaultColWidth="9" defaultRowHeight="14.4"/>
  <cols>
    <col min="1" max="1" width="6.37962962962963" style="1" customWidth="1"/>
    <col min="2" max="2" width="25.8611111111111" style="1" customWidth="1"/>
    <col min="3" max="3" width="15.212962962963" style="1" customWidth="1"/>
    <col min="4" max="12" width="11.8796296296296" style="1" customWidth="1"/>
    <col min="13" max="16384" width="9" style="1"/>
  </cols>
  <sheetData>
    <row r="1" ht="46" customHeight="1" spans="1:12">
      <c r="A1" s="10" t="s">
        <v>97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ht="39" customHeight="1" spans="1:12">
      <c r="A2" s="11" t="s">
        <v>1</v>
      </c>
      <c r="B2" s="11" t="s">
        <v>2</v>
      </c>
      <c r="C2" s="11" t="s">
        <v>44</v>
      </c>
      <c r="D2" s="11" t="s">
        <v>98</v>
      </c>
      <c r="E2" s="11"/>
      <c r="F2" s="11" t="s">
        <v>99</v>
      </c>
      <c r="G2" s="11"/>
      <c r="H2" s="11"/>
      <c r="I2" s="11" t="s">
        <v>100</v>
      </c>
      <c r="J2" s="11"/>
      <c r="K2" s="11"/>
      <c r="L2" s="11" t="s">
        <v>101</v>
      </c>
    </row>
    <row r="3" ht="55" customHeight="1" spans="1:12">
      <c r="A3" s="11"/>
      <c r="B3" s="11"/>
      <c r="C3" s="11"/>
      <c r="D3" s="11" t="s">
        <v>102</v>
      </c>
      <c r="E3" s="11" t="s">
        <v>103</v>
      </c>
      <c r="F3" s="11" t="s">
        <v>102</v>
      </c>
      <c r="G3" s="11" t="s">
        <v>104</v>
      </c>
      <c r="H3" s="11" t="s">
        <v>105</v>
      </c>
      <c r="I3" s="11" t="s">
        <v>102</v>
      </c>
      <c r="J3" s="11" t="s">
        <v>103</v>
      </c>
      <c r="K3" s="11" t="s">
        <v>105</v>
      </c>
      <c r="L3" s="11" t="s">
        <v>106</v>
      </c>
    </row>
    <row r="4" ht="36" customHeight="1" spans="1:13">
      <c r="A4" s="12">
        <v>1</v>
      </c>
      <c r="B4" s="13" t="s">
        <v>107</v>
      </c>
      <c r="C4" s="13" t="s">
        <v>22</v>
      </c>
      <c r="D4" s="14">
        <v>120</v>
      </c>
      <c r="E4" s="14"/>
      <c r="F4" s="14">
        <v>102</v>
      </c>
      <c r="G4" s="14"/>
      <c r="H4" s="14"/>
      <c r="I4" s="14">
        <v>18</v>
      </c>
      <c r="J4" s="14"/>
      <c r="K4" s="14"/>
      <c r="L4" s="14">
        <v>2</v>
      </c>
      <c r="M4" s="25" t="e">
        <f>VLOOKUP(B4,#REF!,2,0)</f>
        <v>#REF!</v>
      </c>
    </row>
    <row r="5" ht="36" customHeight="1" spans="1:13">
      <c r="A5" s="12">
        <v>2</v>
      </c>
      <c r="B5" s="13" t="s">
        <v>108</v>
      </c>
      <c r="C5" s="13" t="s">
        <v>22</v>
      </c>
      <c r="D5" s="14">
        <v>56</v>
      </c>
      <c r="E5" s="14"/>
      <c r="F5" s="14">
        <v>35</v>
      </c>
      <c r="G5" s="14"/>
      <c r="H5" s="14">
        <v>16</v>
      </c>
      <c r="I5" s="14">
        <v>2</v>
      </c>
      <c r="J5" s="14"/>
      <c r="K5" s="14"/>
      <c r="L5" s="14">
        <v>1</v>
      </c>
      <c r="M5" s="25" t="e">
        <f>VLOOKUP(B5,#REF!,2,0)</f>
        <v>#REF!</v>
      </c>
    </row>
    <row r="6" ht="36" customHeight="1" spans="1:13">
      <c r="A6" s="12">
        <v>3</v>
      </c>
      <c r="B6" s="15" t="s">
        <v>109</v>
      </c>
      <c r="C6" s="15" t="s">
        <v>22</v>
      </c>
      <c r="D6" s="15">
        <v>30</v>
      </c>
      <c r="E6" s="15">
        <v>16</v>
      </c>
      <c r="F6" s="15">
        <v>27</v>
      </c>
      <c r="G6" s="15">
        <v>14</v>
      </c>
      <c r="H6" s="15">
        <v>13</v>
      </c>
      <c r="I6" s="15">
        <v>3</v>
      </c>
      <c r="J6" s="15">
        <v>2</v>
      </c>
      <c r="K6" s="15">
        <v>1</v>
      </c>
      <c r="L6" s="15">
        <v>2</v>
      </c>
      <c r="M6" s="25"/>
    </row>
    <row r="7" ht="36" customHeight="1" spans="1:13">
      <c r="A7" s="12">
        <v>4</v>
      </c>
      <c r="B7" s="13" t="s">
        <v>110</v>
      </c>
      <c r="C7" s="13" t="s">
        <v>111</v>
      </c>
      <c r="D7" s="14">
        <v>14</v>
      </c>
      <c r="E7" s="14"/>
      <c r="F7" s="14"/>
      <c r="G7" s="14">
        <v>13</v>
      </c>
      <c r="H7" s="14"/>
      <c r="I7" s="14">
        <v>1</v>
      </c>
      <c r="J7" s="14"/>
      <c r="K7" s="14"/>
      <c r="L7" s="14">
        <v>1</v>
      </c>
      <c r="M7" s="25">
        <v>29</v>
      </c>
    </row>
    <row r="8" ht="36" customHeight="1" spans="1:13">
      <c r="A8" s="12">
        <v>5</v>
      </c>
      <c r="B8" s="16" t="s">
        <v>112</v>
      </c>
      <c r="C8" s="16" t="s">
        <v>22</v>
      </c>
      <c r="D8" s="17">
        <v>40</v>
      </c>
      <c r="E8" s="17">
        <v>21</v>
      </c>
      <c r="F8" s="17">
        <v>34</v>
      </c>
      <c r="G8" s="17">
        <v>21</v>
      </c>
      <c r="H8" s="17">
        <v>10</v>
      </c>
      <c r="I8" s="17">
        <v>6</v>
      </c>
      <c r="J8" s="17">
        <v>0</v>
      </c>
      <c r="K8" s="17">
        <v>6</v>
      </c>
      <c r="L8" s="17">
        <v>6</v>
      </c>
      <c r="M8" s="25" t="e">
        <f>VLOOKUP(B8,#REF!,2,0)</f>
        <v>#REF!</v>
      </c>
    </row>
    <row r="9" ht="36" customHeight="1" spans="1:13">
      <c r="A9" s="12">
        <v>6</v>
      </c>
      <c r="B9" s="13" t="s">
        <v>113</v>
      </c>
      <c r="C9" s="18" t="s">
        <v>114</v>
      </c>
      <c r="D9" s="14">
        <v>17</v>
      </c>
      <c r="E9" s="14"/>
      <c r="F9" s="14">
        <v>16</v>
      </c>
      <c r="G9" s="14"/>
      <c r="H9" s="14"/>
      <c r="I9" s="14">
        <v>1</v>
      </c>
      <c r="J9" s="14"/>
      <c r="K9" s="14"/>
      <c r="L9" s="14">
        <v>1</v>
      </c>
      <c r="M9" s="25" t="e">
        <f>VLOOKUP(B9,#REF!,2,0)</f>
        <v>#REF!</v>
      </c>
    </row>
    <row r="10" ht="36" customHeight="1" spans="1:13">
      <c r="A10" s="12">
        <v>7</v>
      </c>
      <c r="B10" s="19" t="s">
        <v>115</v>
      </c>
      <c r="C10" s="19" t="s">
        <v>22</v>
      </c>
      <c r="D10" s="20">
        <v>19</v>
      </c>
      <c r="E10" s="20">
        <v>9</v>
      </c>
      <c r="F10" s="20">
        <v>15</v>
      </c>
      <c r="G10" s="20">
        <v>6</v>
      </c>
      <c r="H10" s="20">
        <v>4</v>
      </c>
      <c r="I10" s="20">
        <v>4</v>
      </c>
      <c r="J10" s="20">
        <v>3</v>
      </c>
      <c r="K10" s="20">
        <v>4</v>
      </c>
      <c r="L10" s="20">
        <v>2</v>
      </c>
      <c r="M10" s="25" t="e">
        <f>VLOOKUP(B10,#REF!,2,0)</f>
        <v>#REF!</v>
      </c>
    </row>
    <row r="11" ht="36" customHeight="1" spans="1:13">
      <c r="A11" s="12">
        <v>8</v>
      </c>
      <c r="B11" s="13" t="s">
        <v>116</v>
      </c>
      <c r="C11" s="13" t="s">
        <v>111</v>
      </c>
      <c r="D11" s="14">
        <v>3</v>
      </c>
      <c r="E11" s="14">
        <v>2</v>
      </c>
      <c r="F11" s="14">
        <v>2</v>
      </c>
      <c r="G11" s="14">
        <v>1</v>
      </c>
      <c r="H11" s="14">
        <v>1</v>
      </c>
      <c r="I11" s="14">
        <v>1</v>
      </c>
      <c r="J11" s="14">
        <v>0</v>
      </c>
      <c r="K11" s="14">
        <v>1</v>
      </c>
      <c r="L11" s="14">
        <v>1</v>
      </c>
      <c r="M11" s="25" t="e">
        <f>VLOOKUP(B11,#REF!,2,0)</f>
        <v>#REF!</v>
      </c>
    </row>
    <row r="12" ht="36" customHeight="1" spans="1:13">
      <c r="A12" s="12">
        <v>9</v>
      </c>
      <c r="B12" s="21" t="s">
        <v>117</v>
      </c>
      <c r="C12" s="21" t="s">
        <v>22</v>
      </c>
      <c r="D12" s="22">
        <v>56</v>
      </c>
      <c r="E12" s="22">
        <v>32</v>
      </c>
      <c r="F12" s="23">
        <v>24</v>
      </c>
      <c r="G12" s="22">
        <v>36</v>
      </c>
      <c r="H12" s="22">
        <v>24</v>
      </c>
      <c r="I12" s="22">
        <v>12</v>
      </c>
      <c r="J12" s="22">
        <v>20</v>
      </c>
      <c r="K12" s="22">
        <v>8</v>
      </c>
      <c r="L12" s="22">
        <v>12</v>
      </c>
      <c r="M12" s="25" t="e">
        <f>VLOOKUP(B12,#REF!,2,0)</f>
        <v>#REF!</v>
      </c>
    </row>
    <row r="13" ht="36" customHeight="1" spans="1:13">
      <c r="A13" s="12">
        <v>10</v>
      </c>
      <c r="B13" s="13" t="s">
        <v>118</v>
      </c>
      <c r="C13" s="18" t="s">
        <v>22</v>
      </c>
      <c r="D13" s="14">
        <v>79</v>
      </c>
      <c r="E13" s="14"/>
      <c r="F13" s="14">
        <v>72</v>
      </c>
      <c r="G13" s="14"/>
      <c r="H13" s="14"/>
      <c r="I13" s="14">
        <v>7</v>
      </c>
      <c r="J13" s="14"/>
      <c r="K13" s="14"/>
      <c r="L13" s="14">
        <v>5</v>
      </c>
      <c r="M13" s="25" t="e">
        <f>VLOOKUP(B13,#REF!,2,0)</f>
        <v>#REF!</v>
      </c>
    </row>
    <row r="14" ht="36" customHeight="1" spans="1:13">
      <c r="A14" s="12">
        <v>11</v>
      </c>
      <c r="B14" s="21" t="s">
        <v>119</v>
      </c>
      <c r="C14" s="21" t="s">
        <v>22</v>
      </c>
      <c r="D14" s="22">
        <v>40</v>
      </c>
      <c r="E14" s="22">
        <v>4</v>
      </c>
      <c r="F14" s="22">
        <v>37</v>
      </c>
      <c r="G14" s="22">
        <v>4</v>
      </c>
      <c r="H14" s="22">
        <v>33</v>
      </c>
      <c r="I14" s="22">
        <v>3</v>
      </c>
      <c r="J14" s="22">
        <v>0</v>
      </c>
      <c r="K14" s="22">
        <v>3</v>
      </c>
      <c r="L14" s="22">
        <v>3</v>
      </c>
      <c r="M14" s="25" t="e">
        <f>VLOOKUP(B14,#REF!,2,0)</f>
        <v>#REF!</v>
      </c>
    </row>
    <row r="15" ht="36" customHeight="1" spans="1:13">
      <c r="A15" s="12">
        <v>12</v>
      </c>
      <c r="B15" s="21" t="s">
        <v>120</v>
      </c>
      <c r="C15" s="21" t="s">
        <v>121</v>
      </c>
      <c r="D15" s="22">
        <v>55</v>
      </c>
      <c r="E15" s="22">
        <v>31</v>
      </c>
      <c r="F15" s="22">
        <v>54</v>
      </c>
      <c r="G15" s="22">
        <v>28</v>
      </c>
      <c r="H15" s="22">
        <v>19</v>
      </c>
      <c r="I15" s="22">
        <v>1</v>
      </c>
      <c r="J15" s="22">
        <v>0</v>
      </c>
      <c r="K15" s="22">
        <v>1</v>
      </c>
      <c r="L15" s="22">
        <v>1</v>
      </c>
      <c r="M15" s="25" t="e">
        <f>VLOOKUP(B15,#REF!,2,0)</f>
        <v>#REF!</v>
      </c>
    </row>
    <row r="16" ht="36" customHeight="1" spans="1:13">
      <c r="A16" s="12">
        <v>13</v>
      </c>
      <c r="B16" s="24" t="s">
        <v>122</v>
      </c>
      <c r="C16" s="24" t="s">
        <v>22</v>
      </c>
      <c r="D16" s="22">
        <v>95</v>
      </c>
      <c r="E16" s="22">
        <v>51</v>
      </c>
      <c r="F16" s="22"/>
      <c r="G16" s="22">
        <v>39</v>
      </c>
      <c r="H16" s="22">
        <v>39</v>
      </c>
      <c r="I16" s="22"/>
      <c r="J16" s="22">
        <v>11</v>
      </c>
      <c r="K16" s="22"/>
      <c r="L16" s="22">
        <v>2</v>
      </c>
      <c r="M16" s="25" t="e">
        <f>VLOOKUP(B16,#REF!,2,0)</f>
        <v>#REF!</v>
      </c>
    </row>
    <row r="17" ht="36" customHeight="1" spans="1:13">
      <c r="A17" s="12">
        <v>14</v>
      </c>
      <c r="B17" s="13" t="s">
        <v>123</v>
      </c>
      <c r="C17" s="13" t="s">
        <v>22</v>
      </c>
      <c r="D17" s="22">
        <v>27</v>
      </c>
      <c r="E17" s="22">
        <v>17</v>
      </c>
      <c r="F17" s="22">
        <v>26</v>
      </c>
      <c r="G17" s="22">
        <v>14</v>
      </c>
      <c r="H17" s="22">
        <v>12</v>
      </c>
      <c r="I17" s="22">
        <v>1</v>
      </c>
      <c r="J17" s="22"/>
      <c r="K17" s="22">
        <v>1</v>
      </c>
      <c r="L17" s="22">
        <v>1</v>
      </c>
      <c r="M17" s="25"/>
    </row>
    <row r="18" ht="36" customHeight="1" spans="1:13">
      <c r="A18" s="12">
        <v>15</v>
      </c>
      <c r="B18" s="24" t="s">
        <v>124</v>
      </c>
      <c r="C18" s="24" t="s">
        <v>125</v>
      </c>
      <c r="D18" s="22">
        <v>110</v>
      </c>
      <c r="E18" s="22"/>
      <c r="F18" s="22">
        <v>101</v>
      </c>
      <c r="G18" s="22"/>
      <c r="H18" s="22"/>
      <c r="I18" s="22">
        <v>9</v>
      </c>
      <c r="J18" s="22"/>
      <c r="K18" s="22"/>
      <c r="L18" s="22">
        <v>6</v>
      </c>
      <c r="M18" s="25">
        <v>12</v>
      </c>
    </row>
    <row r="19" ht="36" customHeight="1" spans="1:13">
      <c r="A19" s="12">
        <v>16</v>
      </c>
      <c r="B19" s="13" t="s">
        <v>126</v>
      </c>
      <c r="C19" s="13" t="s">
        <v>22</v>
      </c>
      <c r="D19" s="22">
        <v>28</v>
      </c>
      <c r="E19" s="22">
        <v>15</v>
      </c>
      <c r="F19" s="22">
        <v>25</v>
      </c>
      <c r="G19" s="22">
        <v>13</v>
      </c>
      <c r="H19" s="22">
        <v>12</v>
      </c>
      <c r="I19" s="22">
        <v>3</v>
      </c>
      <c r="J19" s="22">
        <v>2</v>
      </c>
      <c r="K19" s="22">
        <v>1</v>
      </c>
      <c r="L19" s="22">
        <v>1</v>
      </c>
      <c r="M19" s="25">
        <v>13</v>
      </c>
    </row>
    <row r="20" ht="36" customHeight="1" spans="1:13">
      <c r="A20" s="12">
        <v>17</v>
      </c>
      <c r="B20" s="13" t="s">
        <v>127</v>
      </c>
      <c r="C20" s="13" t="s">
        <v>111</v>
      </c>
      <c r="D20" s="22">
        <v>26</v>
      </c>
      <c r="E20" s="22">
        <v>3</v>
      </c>
      <c r="F20" s="22">
        <v>21</v>
      </c>
      <c r="G20" s="22">
        <v>3</v>
      </c>
      <c r="H20" s="22">
        <v>18</v>
      </c>
      <c r="I20" s="22">
        <v>5</v>
      </c>
      <c r="J20" s="22">
        <v>0</v>
      </c>
      <c r="K20" s="22">
        <v>5</v>
      </c>
      <c r="L20" s="22">
        <v>1</v>
      </c>
      <c r="M20" s="25">
        <v>14</v>
      </c>
    </row>
    <row r="21" ht="36" customHeight="1" spans="1:13">
      <c r="A21" s="12">
        <v>18</v>
      </c>
      <c r="B21" s="13" t="s">
        <v>128</v>
      </c>
      <c r="C21" s="13" t="s">
        <v>22</v>
      </c>
      <c r="D21" s="22">
        <v>34</v>
      </c>
      <c r="E21" s="22">
        <v>18</v>
      </c>
      <c r="F21" s="22">
        <v>31</v>
      </c>
      <c r="G21" s="22">
        <v>18</v>
      </c>
      <c r="H21" s="22">
        <v>9</v>
      </c>
      <c r="I21" s="22">
        <v>3</v>
      </c>
      <c r="J21" s="22">
        <v>0</v>
      </c>
      <c r="K21" s="22">
        <v>3</v>
      </c>
      <c r="L21" s="22">
        <v>2</v>
      </c>
      <c r="M21" s="25">
        <v>15</v>
      </c>
    </row>
    <row r="22" ht="36" customHeight="1" spans="1:13">
      <c r="A22" s="12">
        <v>19</v>
      </c>
      <c r="B22" s="13" t="s">
        <v>129</v>
      </c>
      <c r="C22" s="13" t="s">
        <v>22</v>
      </c>
      <c r="D22" s="22">
        <v>25</v>
      </c>
      <c r="E22" s="22">
        <v>13</v>
      </c>
      <c r="F22" s="22">
        <v>24</v>
      </c>
      <c r="G22" s="22">
        <v>10</v>
      </c>
      <c r="H22" s="22">
        <v>14</v>
      </c>
      <c r="I22" s="22">
        <v>1</v>
      </c>
      <c r="J22" s="22">
        <v>13</v>
      </c>
      <c r="K22" s="22">
        <v>12</v>
      </c>
      <c r="L22" s="22">
        <v>1</v>
      </c>
      <c r="M22" s="25">
        <v>16</v>
      </c>
    </row>
    <row r="23" ht="36" customHeight="1" spans="1:13">
      <c r="A23" s="12">
        <v>20</v>
      </c>
      <c r="B23" s="13" t="s">
        <v>130</v>
      </c>
      <c r="C23" s="13" t="s">
        <v>22</v>
      </c>
      <c r="D23" s="14">
        <v>34</v>
      </c>
      <c r="E23" s="14"/>
      <c r="F23" s="14">
        <v>32</v>
      </c>
      <c r="G23" s="14"/>
      <c r="H23" s="14"/>
      <c r="I23" s="14">
        <v>2</v>
      </c>
      <c r="J23" s="14"/>
      <c r="K23" s="14"/>
      <c r="L23" s="14">
        <v>1</v>
      </c>
      <c r="M23" s="25">
        <v>17</v>
      </c>
    </row>
    <row r="24" ht="36" customHeight="1" spans="1:13">
      <c r="A24" s="12">
        <v>21</v>
      </c>
      <c r="B24" s="18" t="s">
        <v>131</v>
      </c>
      <c r="C24" s="18" t="s">
        <v>22</v>
      </c>
      <c r="D24" s="14">
        <v>48</v>
      </c>
      <c r="E24" s="14">
        <v>28</v>
      </c>
      <c r="F24" s="14">
        <v>39</v>
      </c>
      <c r="G24" s="14"/>
      <c r="H24" s="14"/>
      <c r="I24" s="14">
        <v>4</v>
      </c>
      <c r="J24" s="14"/>
      <c r="K24" s="14"/>
      <c r="L24" s="14">
        <v>4</v>
      </c>
      <c r="M24" s="25">
        <v>18</v>
      </c>
    </row>
    <row r="25" ht="36" customHeight="1" spans="1:13">
      <c r="A25" s="12">
        <v>22</v>
      </c>
      <c r="B25" s="13" t="s">
        <v>132</v>
      </c>
      <c r="C25" s="13" t="s">
        <v>22</v>
      </c>
      <c r="D25" s="14">
        <v>105</v>
      </c>
      <c r="E25" s="14">
        <v>63</v>
      </c>
      <c r="F25" s="14">
        <v>101</v>
      </c>
      <c r="G25" s="14">
        <v>59</v>
      </c>
      <c r="H25" s="14">
        <v>54</v>
      </c>
      <c r="I25" s="14">
        <v>3</v>
      </c>
      <c r="J25" s="14">
        <v>4</v>
      </c>
      <c r="K25" s="14">
        <v>14</v>
      </c>
      <c r="L25" s="14">
        <v>1</v>
      </c>
      <c r="M25" s="25">
        <v>19</v>
      </c>
    </row>
    <row r="26" ht="36" customHeight="1" spans="1:13">
      <c r="A26" s="12">
        <v>23</v>
      </c>
      <c r="B26" s="13" t="s">
        <v>133</v>
      </c>
      <c r="C26" s="13" t="s">
        <v>22</v>
      </c>
      <c r="D26" s="14">
        <v>45</v>
      </c>
      <c r="E26" s="14">
        <v>21</v>
      </c>
      <c r="F26" s="14">
        <v>40</v>
      </c>
      <c r="G26" s="14">
        <v>16</v>
      </c>
      <c r="H26" s="14">
        <v>24</v>
      </c>
      <c r="I26" s="14">
        <v>5</v>
      </c>
      <c r="J26" s="14">
        <v>5</v>
      </c>
      <c r="K26" s="14">
        <v>0</v>
      </c>
      <c r="L26" s="14">
        <v>5</v>
      </c>
      <c r="M26" s="25">
        <v>20</v>
      </c>
    </row>
    <row r="27" ht="36" customHeight="1" spans="1:13">
      <c r="A27" s="12">
        <v>24</v>
      </c>
      <c r="B27" s="13" t="s">
        <v>134</v>
      </c>
      <c r="C27" s="13" t="s">
        <v>135</v>
      </c>
      <c r="D27" s="14">
        <v>8</v>
      </c>
      <c r="E27" s="14">
        <v>4</v>
      </c>
      <c r="F27" s="14">
        <v>6</v>
      </c>
      <c r="G27" s="14">
        <v>4</v>
      </c>
      <c r="H27" s="14">
        <v>2</v>
      </c>
      <c r="I27" s="14">
        <v>2</v>
      </c>
      <c r="J27" s="14">
        <v>0</v>
      </c>
      <c r="K27" s="14">
        <v>2</v>
      </c>
      <c r="L27" s="14">
        <v>1</v>
      </c>
      <c r="M27" s="25">
        <v>21</v>
      </c>
    </row>
    <row r="28" ht="36" customHeight="1" spans="1:13">
      <c r="A28" s="12">
        <v>25</v>
      </c>
      <c r="B28" s="13" t="s">
        <v>136</v>
      </c>
      <c r="C28" s="13" t="s">
        <v>111</v>
      </c>
      <c r="D28" s="14">
        <v>8</v>
      </c>
      <c r="E28" s="14">
        <v>2</v>
      </c>
      <c r="F28" s="14">
        <v>6</v>
      </c>
      <c r="G28" s="14">
        <v>2</v>
      </c>
      <c r="H28" s="14">
        <v>4</v>
      </c>
      <c r="I28" s="14">
        <v>2</v>
      </c>
      <c r="J28" s="14">
        <v>0</v>
      </c>
      <c r="K28" s="14">
        <v>2</v>
      </c>
      <c r="L28" s="14">
        <v>2</v>
      </c>
      <c r="M28" s="25">
        <v>22</v>
      </c>
    </row>
    <row r="29" s="1" customFormat="1" ht="36" customHeight="1" spans="1:13">
      <c r="A29" s="12">
        <v>26</v>
      </c>
      <c r="B29" s="13" t="s">
        <v>137</v>
      </c>
      <c r="C29" s="13" t="s">
        <v>111</v>
      </c>
      <c r="D29" s="14">
        <v>24</v>
      </c>
      <c r="E29" s="14"/>
      <c r="F29" s="14">
        <v>22</v>
      </c>
      <c r="G29" s="14"/>
      <c r="H29" s="14"/>
      <c r="I29" s="14">
        <v>2</v>
      </c>
      <c r="J29" s="14"/>
      <c r="K29" s="14"/>
      <c r="L29" s="14">
        <v>2</v>
      </c>
      <c r="M29" s="25">
        <v>23</v>
      </c>
    </row>
    <row r="30" ht="36" customHeight="1" spans="1:13">
      <c r="A30" s="12">
        <v>27</v>
      </c>
      <c r="B30" s="13" t="s">
        <v>138</v>
      </c>
      <c r="C30" s="13" t="s">
        <v>111</v>
      </c>
      <c r="D30" s="14">
        <v>23</v>
      </c>
      <c r="E30" s="14">
        <v>12</v>
      </c>
      <c r="F30" s="14">
        <v>14</v>
      </c>
      <c r="G30" s="14">
        <v>12</v>
      </c>
      <c r="H30" s="14">
        <v>2</v>
      </c>
      <c r="I30" s="14">
        <v>2</v>
      </c>
      <c r="J30" s="14"/>
      <c r="K30" s="14"/>
      <c r="L30" s="14">
        <v>1</v>
      </c>
      <c r="M30" s="25">
        <v>24</v>
      </c>
    </row>
    <row r="31" ht="36" customHeight="1" spans="1:13">
      <c r="A31" s="12">
        <v>28</v>
      </c>
      <c r="B31" s="13" t="s">
        <v>139</v>
      </c>
      <c r="C31" s="13" t="s">
        <v>111</v>
      </c>
      <c r="D31" s="14">
        <v>42</v>
      </c>
      <c r="E31" s="14">
        <v>14</v>
      </c>
      <c r="F31" s="14">
        <v>37</v>
      </c>
      <c r="G31" s="14">
        <v>11</v>
      </c>
      <c r="H31" s="14">
        <v>20</v>
      </c>
      <c r="I31" s="14">
        <v>5</v>
      </c>
      <c r="J31" s="14">
        <v>3</v>
      </c>
      <c r="K31" s="14">
        <v>2</v>
      </c>
      <c r="L31" s="14">
        <v>5</v>
      </c>
      <c r="M31" s="25">
        <v>25</v>
      </c>
    </row>
    <row r="32" ht="36" customHeight="1" spans="1:13">
      <c r="A32" s="12">
        <v>29</v>
      </c>
      <c r="B32" s="21" t="s">
        <v>140</v>
      </c>
      <c r="C32" s="21" t="s">
        <v>114</v>
      </c>
      <c r="D32" s="22">
        <v>18</v>
      </c>
      <c r="E32" s="22">
        <v>8</v>
      </c>
      <c r="F32" s="22">
        <v>17</v>
      </c>
      <c r="G32" s="22">
        <v>7</v>
      </c>
      <c r="H32" s="22">
        <v>9</v>
      </c>
      <c r="I32" s="22">
        <v>1</v>
      </c>
      <c r="J32" s="22">
        <v>1</v>
      </c>
      <c r="K32" s="22">
        <v>2</v>
      </c>
      <c r="L32" s="22"/>
      <c r="M32" s="25">
        <v>26</v>
      </c>
    </row>
    <row r="33" ht="36" customHeight="1" spans="1:13">
      <c r="A33" s="12">
        <v>30</v>
      </c>
      <c r="B33" s="13" t="s">
        <v>141</v>
      </c>
      <c r="C33" s="13" t="s">
        <v>111</v>
      </c>
      <c r="D33" s="14">
        <v>25</v>
      </c>
      <c r="E33" s="14">
        <v>10</v>
      </c>
      <c r="F33" s="14">
        <v>24</v>
      </c>
      <c r="G33" s="14">
        <v>8</v>
      </c>
      <c r="H33" s="14">
        <v>12</v>
      </c>
      <c r="I33" s="14">
        <v>1</v>
      </c>
      <c r="J33" s="14"/>
      <c r="K33" s="14">
        <v>1</v>
      </c>
      <c r="L33" s="14">
        <v>1</v>
      </c>
      <c r="M33" s="25">
        <v>27</v>
      </c>
    </row>
    <row r="34" ht="36" customHeight="1" spans="1:13">
      <c r="A34" s="12">
        <v>31</v>
      </c>
      <c r="B34" s="13" t="s">
        <v>142</v>
      </c>
      <c r="C34" s="13" t="s">
        <v>111</v>
      </c>
      <c r="D34" s="14">
        <v>4</v>
      </c>
      <c r="E34" s="14">
        <v>1</v>
      </c>
      <c r="F34" s="14">
        <v>3</v>
      </c>
      <c r="G34" s="14">
        <v>1</v>
      </c>
      <c r="H34" s="14">
        <v>2</v>
      </c>
      <c r="I34" s="14">
        <v>1</v>
      </c>
      <c r="J34" s="14"/>
      <c r="K34" s="14">
        <v>1</v>
      </c>
      <c r="L34" s="14">
        <v>1</v>
      </c>
      <c r="M34" s="25">
        <v>28</v>
      </c>
    </row>
  </sheetData>
  <autoFilter ref="B3:M34">
    <sortState ref="B3:M34">
      <sortCondition ref="M3"/>
    </sortState>
    <extLst/>
  </autoFilter>
  <mergeCells count="7">
    <mergeCell ref="A1:L1"/>
    <mergeCell ref="D2:E2"/>
    <mergeCell ref="F2:H2"/>
    <mergeCell ref="I2:K2"/>
    <mergeCell ref="A2:A3"/>
    <mergeCell ref="B2:B3"/>
    <mergeCell ref="C2:C3"/>
  </mergeCells>
  <pageMargins left="0.511805555555556" right="0.432638888888889" top="0.511805555555556" bottom="0.511805555555556" header="0.5" footer="0.5"/>
  <pageSetup paperSize="9" scale="8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"/>
  <sheetViews>
    <sheetView zoomScale="160" zoomScaleNormal="160" workbookViewId="0">
      <selection activeCell="C24" sqref="C1:C24"/>
    </sheetView>
  </sheetViews>
  <sheetFormatPr defaultColWidth="9" defaultRowHeight="14.4" outlineLevelCol="2"/>
  <cols>
    <col min="1" max="1" width="74" customWidth="1"/>
    <col min="3" max="3" width="26.25" customWidth="1"/>
  </cols>
  <sheetData>
    <row r="1" spans="1:3">
      <c r="A1" s="9" t="s">
        <v>143</v>
      </c>
      <c r="C1" s="9" t="s">
        <v>144</v>
      </c>
    </row>
    <row r="2" ht="21.6" spans="1:3">
      <c r="A2" s="9" t="s">
        <v>145</v>
      </c>
      <c r="C2" s="9" t="s">
        <v>55</v>
      </c>
    </row>
    <row r="3" spans="1:3">
      <c r="A3" s="9" t="s">
        <v>146</v>
      </c>
      <c r="C3" s="9" t="s">
        <v>143</v>
      </c>
    </row>
    <row r="4" spans="1:3">
      <c r="A4" s="9" t="s">
        <v>59</v>
      </c>
      <c r="C4" s="9" t="s">
        <v>145</v>
      </c>
    </row>
    <row r="5" ht="21.6" spans="1:3">
      <c r="A5" s="9" t="s">
        <v>147</v>
      </c>
      <c r="C5" s="9" t="s">
        <v>146</v>
      </c>
    </row>
    <row r="6" spans="1:3">
      <c r="A6" s="9" t="s">
        <v>63</v>
      </c>
      <c r="C6" s="9" t="s">
        <v>59</v>
      </c>
    </row>
    <row r="7" spans="1:3">
      <c r="A7" s="9" t="s">
        <v>148</v>
      </c>
      <c r="C7" s="9" t="s">
        <v>147</v>
      </c>
    </row>
    <row r="8" spans="1:3">
      <c r="A8" s="9" t="s">
        <v>149</v>
      </c>
      <c r="C8" s="9" t="s">
        <v>63</v>
      </c>
    </row>
    <row r="9" spans="1:3">
      <c r="A9" s="9" t="s">
        <v>150</v>
      </c>
      <c r="C9" s="9" t="s">
        <v>148</v>
      </c>
    </row>
    <row r="10" spans="1:3">
      <c r="A10" s="9" t="s">
        <v>151</v>
      </c>
      <c r="C10" s="9" t="s">
        <v>150</v>
      </c>
    </row>
    <row r="11" spans="1:3">
      <c r="A11" s="9" t="s">
        <v>152</v>
      </c>
      <c r="C11" s="9" t="s">
        <v>151</v>
      </c>
    </row>
    <row r="12" spans="1:3">
      <c r="A12" s="9" t="s">
        <v>153</v>
      </c>
      <c r="C12" s="9" t="s">
        <v>152</v>
      </c>
    </row>
    <row r="13" spans="1:3">
      <c r="A13" s="9" t="s">
        <v>154</v>
      </c>
      <c r="C13" s="9" t="s">
        <v>153</v>
      </c>
    </row>
    <row r="14" ht="21.6" spans="1:3">
      <c r="A14" s="9" t="s">
        <v>155</v>
      </c>
      <c r="C14" s="9" t="s">
        <v>154</v>
      </c>
    </row>
    <row r="15" ht="21.6" spans="1:3">
      <c r="A15" s="9" t="s">
        <v>156</v>
      </c>
      <c r="C15" s="9" t="s">
        <v>155</v>
      </c>
    </row>
    <row r="16" ht="21.6" spans="1:3">
      <c r="A16" s="9" t="s">
        <v>67</v>
      </c>
      <c r="C16" s="9" t="s">
        <v>156</v>
      </c>
    </row>
    <row r="17" ht="21.6" spans="1:3">
      <c r="A17" s="9" t="s">
        <v>157</v>
      </c>
      <c r="C17" s="9" t="s">
        <v>67</v>
      </c>
    </row>
    <row r="18" spans="1:3">
      <c r="A18" s="9" t="s">
        <v>71</v>
      </c>
      <c r="C18" s="9" t="s">
        <v>157</v>
      </c>
    </row>
    <row r="19" spans="1:3">
      <c r="A19" s="9" t="s">
        <v>74</v>
      </c>
      <c r="C19" s="9" t="s">
        <v>71</v>
      </c>
    </row>
    <row r="20" ht="21.6" spans="1:3">
      <c r="A20" s="9" t="s">
        <v>76</v>
      </c>
      <c r="C20" s="9" t="s">
        <v>74</v>
      </c>
    </row>
    <row r="21" spans="1:3">
      <c r="A21" s="9" t="s">
        <v>78</v>
      </c>
      <c r="C21" s="9" t="s">
        <v>76</v>
      </c>
    </row>
    <row r="22" spans="1:3">
      <c r="A22" s="9" t="s">
        <v>82</v>
      </c>
      <c r="C22" s="9" t="s">
        <v>81</v>
      </c>
    </row>
    <row r="23" spans="1:3">
      <c r="A23" s="9" t="s">
        <v>88</v>
      </c>
      <c r="C23" s="9" t="s">
        <v>82</v>
      </c>
    </row>
    <row r="24" spans="3:3">
      <c r="C24" s="9" t="s">
        <v>88</v>
      </c>
    </row>
  </sheetData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9"/>
  <sheetViews>
    <sheetView zoomScale="115" zoomScaleNormal="115" workbookViewId="0">
      <selection activeCell="Z9" sqref="C6:Z9"/>
    </sheetView>
  </sheetViews>
  <sheetFormatPr defaultColWidth="9" defaultRowHeight="14.4"/>
  <cols>
    <col min="1" max="1" width="5.90740740740741" style="2" customWidth="1"/>
    <col min="2" max="2" width="10.1018518518519" style="2" customWidth="1"/>
    <col min="3" max="5" width="7.38888888888889" style="2" customWidth="1"/>
    <col min="6" max="6" width="7.11111111111111" style="2" customWidth="1"/>
    <col min="7" max="8" width="6.25" style="2" customWidth="1"/>
    <col min="9" max="12" width="6.62962962962963" style="2" customWidth="1"/>
    <col min="13" max="14" width="5.19444444444444" style="2" customWidth="1"/>
    <col min="15" max="15" width="5.13888888888889" style="2" customWidth="1"/>
    <col min="16" max="16" width="5.51851851851852" style="2" customWidth="1"/>
    <col min="17" max="17" width="4.87962962962963" style="2" customWidth="1"/>
    <col min="18" max="19" width="7.21296296296296" style="2" customWidth="1"/>
    <col min="20" max="23" width="5.08333333333333" style="2" customWidth="1"/>
    <col min="24" max="24" width="5.28703703703704" style="2" customWidth="1"/>
    <col min="25" max="25" width="5.13888888888889" style="2" customWidth="1"/>
    <col min="26" max="26" width="8.17592592592593" style="2" customWidth="1"/>
    <col min="27" max="16384" width="9" style="2"/>
  </cols>
  <sheetData>
    <row r="1" ht="26.4" spans="1:26">
      <c r="A1" s="3" t="s">
        <v>158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3" ht="25" customHeight="1" spans="1:26">
      <c r="A3" s="4" t="s">
        <v>1</v>
      </c>
      <c r="B3" s="4" t="s">
        <v>44</v>
      </c>
      <c r="C3" s="4" t="s">
        <v>159</v>
      </c>
      <c r="D3" s="4" t="s">
        <v>160</v>
      </c>
      <c r="E3" s="4" t="s">
        <v>161</v>
      </c>
      <c r="F3" s="5" t="s">
        <v>162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8"/>
      <c r="Z3" s="4" t="s">
        <v>18</v>
      </c>
    </row>
    <row r="4" ht="29" customHeight="1" spans="1:26">
      <c r="A4" s="4"/>
      <c r="B4" s="4"/>
      <c r="C4" s="4"/>
      <c r="D4" s="4"/>
      <c r="E4" s="4"/>
      <c r="F4" s="5" t="s">
        <v>163</v>
      </c>
      <c r="G4" s="6"/>
      <c r="H4" s="6"/>
      <c r="I4" s="6"/>
      <c r="J4" s="6"/>
      <c r="K4" s="6"/>
      <c r="L4" s="8"/>
      <c r="M4" s="4" t="s">
        <v>10</v>
      </c>
      <c r="N4" s="4"/>
      <c r="O4" s="4" t="s">
        <v>11</v>
      </c>
      <c r="P4" s="4"/>
      <c r="Q4" s="4"/>
      <c r="R4" s="4" t="s">
        <v>12</v>
      </c>
      <c r="S4" s="4"/>
      <c r="T4" s="4" t="s">
        <v>164</v>
      </c>
      <c r="U4" s="4"/>
      <c r="V4" s="4" t="s">
        <v>165</v>
      </c>
      <c r="W4" s="4"/>
      <c r="X4" s="4" t="s">
        <v>166</v>
      </c>
      <c r="Y4" s="4"/>
      <c r="Z4" s="4"/>
    </row>
    <row r="5" ht="51" customHeight="1" spans="1:26">
      <c r="A5" s="4"/>
      <c r="B5" s="4"/>
      <c r="C5" s="4"/>
      <c r="D5" s="4"/>
      <c r="E5" s="4"/>
      <c r="F5" s="4" t="s">
        <v>21</v>
      </c>
      <c r="G5" s="4" t="s">
        <v>167</v>
      </c>
      <c r="H5" s="4" t="s">
        <v>168</v>
      </c>
      <c r="I5" s="4" t="s">
        <v>169</v>
      </c>
      <c r="J5" s="4" t="s">
        <v>56</v>
      </c>
      <c r="K5" s="4" t="s">
        <v>48</v>
      </c>
      <c r="L5" s="4" t="s">
        <v>60</v>
      </c>
      <c r="M5" s="4" t="s">
        <v>51</v>
      </c>
      <c r="N5" s="4" t="s">
        <v>23</v>
      </c>
      <c r="O5" s="4" t="s">
        <v>170</v>
      </c>
      <c r="P5" s="4" t="s">
        <v>93</v>
      </c>
      <c r="Q5" s="4" t="s">
        <v>23</v>
      </c>
      <c r="R5" s="4" t="s">
        <v>24</v>
      </c>
      <c r="S5" s="4" t="s">
        <v>32</v>
      </c>
      <c r="T5" s="4" t="s">
        <v>171</v>
      </c>
      <c r="U5" s="4" t="s">
        <v>23</v>
      </c>
      <c r="V5" s="4" t="s">
        <v>171</v>
      </c>
      <c r="W5" s="4" t="s">
        <v>23</v>
      </c>
      <c r="X5" s="4" t="s">
        <v>38</v>
      </c>
      <c r="Y5" s="4" t="s">
        <v>23</v>
      </c>
      <c r="Z5" s="4"/>
    </row>
    <row r="6" ht="37" customHeight="1" spans="1:26">
      <c r="A6" s="7">
        <v>1</v>
      </c>
      <c r="B6" s="7" t="s">
        <v>22</v>
      </c>
      <c r="C6" s="7">
        <v>17</v>
      </c>
      <c r="D6" s="7" t="e">
        <f>COUNTIF(#REF!,"行政")</f>
        <v>#REF!</v>
      </c>
      <c r="E6" s="7" t="e">
        <f>SUMIF(#REF!,"行政",#REF!)</f>
        <v>#REF!</v>
      </c>
      <c r="F6" s="7" t="e">
        <f>SUMIFS(#REF!,#REF!,$B6,#REF!,F$5)</f>
        <v>#REF!</v>
      </c>
      <c r="G6" s="7" t="e">
        <f>SUMIFS(#REF!,#REF!,$B6,#REF!,G$5)</f>
        <v>#REF!</v>
      </c>
      <c r="H6" s="7" t="e">
        <f>SUMIFS(#REF!,#REF!,$B6,#REF!,H$5)</f>
        <v>#REF!</v>
      </c>
      <c r="I6" s="7" t="e">
        <f>SUMIFS(#REF!,#REF!,$B6,#REF!,I$5)</f>
        <v>#REF!</v>
      </c>
      <c r="J6" s="7"/>
      <c r="K6" s="7"/>
      <c r="L6" s="7"/>
      <c r="M6" s="7" t="e">
        <f>SUMIFS(#REF!,#REF!,"行政",#REF!,"男")</f>
        <v>#REF!</v>
      </c>
      <c r="N6" s="7" t="e">
        <f>SUMIFS(#REF!,#REF!,"行政",#REF!,"不限")</f>
        <v>#REF!</v>
      </c>
      <c r="O6" s="7" t="e">
        <f>SUMIFS(#REF!,#REF!,"行政",#REF!,"汉族")</f>
        <v>#REF!</v>
      </c>
      <c r="P6" s="7" t="e">
        <f>SUMIFS(#REF!,#REF!,"行政",#REF!,"维吾尔族")</f>
        <v>#REF!</v>
      </c>
      <c r="Q6" s="7" t="e">
        <f>SUMIFS(#REF!,#REF!,"行政",#REF!,"不限")</f>
        <v>#REF!</v>
      </c>
      <c r="R6" s="7" t="e">
        <f>SUMIFS(#REF!,#REF!,"行政",#REF!,"35周岁及以下")</f>
        <v>#REF!</v>
      </c>
      <c r="S6" s="7" t="e">
        <f>SUMIFS(#REF!,#REF!,"行政",#REF!,"40周岁及以下")</f>
        <v>#REF!</v>
      </c>
      <c r="T6" s="7" t="e">
        <f>E6-U6</f>
        <v>#REF!</v>
      </c>
      <c r="U6" s="7" t="e">
        <f>SUMIFS(#REF!,#REF!,"行政",#REF!,"不限")</f>
        <v>#REF!</v>
      </c>
      <c r="V6" s="7" t="e">
        <f>E6-W6</f>
        <v>#REF!</v>
      </c>
      <c r="W6" s="7" t="e">
        <f>SUMIFS(#REF!,#REF!,"行政",#REF!,"")</f>
        <v>#REF!</v>
      </c>
      <c r="X6" s="7" t="e">
        <f>SUMIFS(#REF!,#REF!,"行政",#REF!,"中共党员")</f>
        <v>#REF!</v>
      </c>
      <c r="Y6" s="7" t="e">
        <f>E6-X6</f>
        <v>#REF!</v>
      </c>
      <c r="Z6" s="7"/>
    </row>
    <row r="7" ht="37" customHeight="1" spans="1:26">
      <c r="A7" s="7">
        <v>2</v>
      </c>
      <c r="B7" s="7" t="s">
        <v>135</v>
      </c>
      <c r="C7" s="7">
        <v>13</v>
      </c>
      <c r="D7" s="7" t="e">
        <f>COUNTIF(#REF!,"参公")</f>
        <v>#REF!</v>
      </c>
      <c r="E7" s="7" t="e">
        <f>SUMIF(#REF!,"参公",#REF!)</f>
        <v>#REF!</v>
      </c>
      <c r="F7" s="7" t="e">
        <f>SUMIFS(#REF!,#REF!,$B7,#REF!,F$5)</f>
        <v>#REF!</v>
      </c>
      <c r="G7" s="7" t="e">
        <f>SUMIFS(#REF!,#REF!,$B7,#REF!,G$5)</f>
        <v>#REF!</v>
      </c>
      <c r="H7" s="7" t="e">
        <f>SUMIFS(#REF!,#REF!,$B7,#REF!,H$5)</f>
        <v>#REF!</v>
      </c>
      <c r="I7" s="7" t="e">
        <f>SUMIFS(#REF!,#REF!,$B7,#REF!,I$5)</f>
        <v>#REF!</v>
      </c>
      <c r="J7" s="7"/>
      <c r="K7" s="7"/>
      <c r="L7" s="7"/>
      <c r="M7" s="7" t="e">
        <f>SUMIFS(#REF!,#REF!,"参公",#REF!,"男")</f>
        <v>#REF!</v>
      </c>
      <c r="N7" s="7" t="e">
        <f>SUMIFS(#REF!,#REF!,"参公",#REF!,"不限")</f>
        <v>#REF!</v>
      </c>
      <c r="O7" s="7" t="e">
        <f>SUMIFS(#REF!,#REF!,"参公",#REF!,"汉族")</f>
        <v>#REF!</v>
      </c>
      <c r="P7" s="7" t="e">
        <f>SUMIFS(#REF!,#REF!,"参公",#REF!,"维吾尔族")</f>
        <v>#REF!</v>
      </c>
      <c r="Q7" s="7" t="e">
        <f>SUMIFS(#REF!,#REF!,"参公",#REF!,"不限")</f>
        <v>#REF!</v>
      </c>
      <c r="R7" s="7" t="e">
        <f>SUMIFS(#REF!,#REF!,"参公",#REF!,"35周岁及以下")</f>
        <v>#REF!</v>
      </c>
      <c r="S7" s="7" t="e">
        <f>SUMIFS(#REF!,#REF!,"参公",#REF!,"40周岁及以下")</f>
        <v>#REF!</v>
      </c>
      <c r="T7" s="7" t="e">
        <f>E7-U7</f>
        <v>#REF!</v>
      </c>
      <c r="U7" s="7" t="e">
        <f>SUMIFS(#REF!,#REF!,"参公",#REF!,"不限")</f>
        <v>#REF!</v>
      </c>
      <c r="V7" s="7" t="e">
        <f>E7-W7</f>
        <v>#REF!</v>
      </c>
      <c r="W7" s="7" t="e">
        <f>SUMIFS(#REF!,#REF!,"参公",#REF!,"")</f>
        <v>#REF!</v>
      </c>
      <c r="X7" s="7" t="e">
        <f>SUMIFS(#REF!,#REF!,"参公",#REF!,"中共党员")</f>
        <v>#REF!</v>
      </c>
      <c r="Y7" s="7" t="e">
        <f>E7-X7</f>
        <v>#REF!</v>
      </c>
      <c r="Z7" s="7"/>
    </row>
    <row r="8" ht="37" customHeight="1" spans="1:26">
      <c r="A8" s="7">
        <v>3</v>
      </c>
      <c r="B8" s="7" t="s">
        <v>49</v>
      </c>
      <c r="C8" s="7">
        <v>23</v>
      </c>
      <c r="D8" s="7" t="e">
        <f>COUNTIF(#REF!,"事业")</f>
        <v>#REF!</v>
      </c>
      <c r="E8" s="7" t="e">
        <f>SUMIF(#REF!,"事业",#REF!)</f>
        <v>#REF!</v>
      </c>
      <c r="F8" s="7"/>
      <c r="G8" s="7"/>
      <c r="H8" s="7"/>
      <c r="I8" s="7"/>
      <c r="J8" s="7" t="e">
        <f>SUMIFS(#REF!,#REF!,$B8,#REF!,J$5)</f>
        <v>#REF!</v>
      </c>
      <c r="K8" s="7" t="e">
        <f>SUMIFS(#REF!,#REF!,$B8,#REF!,K$5)</f>
        <v>#REF!</v>
      </c>
      <c r="L8" s="7" t="e">
        <f>SUMIFS(#REF!,#REF!,$B8,#REF!,L$5)</f>
        <v>#REF!</v>
      </c>
      <c r="M8" s="7" t="e">
        <f>SUMIFS(#REF!,#REF!,"事业",#REF!,"男")</f>
        <v>#REF!</v>
      </c>
      <c r="N8" s="7" t="e">
        <f>SUMIFS(#REF!,#REF!,"事业",#REF!,"不限")</f>
        <v>#REF!</v>
      </c>
      <c r="O8" s="7" t="e">
        <f>SUMIFS(#REF!,#REF!,"事业",#REF!,"汉族")</f>
        <v>#REF!</v>
      </c>
      <c r="P8" s="7" t="e">
        <f>SUMIFS(#REF!,#REF!,"事业",#REF!,"维吾尔族")</f>
        <v>#REF!</v>
      </c>
      <c r="Q8" s="7" t="e">
        <f>SUMIFS(#REF!,#REF!,"事业",#REF!,"不限")</f>
        <v>#REF!</v>
      </c>
      <c r="R8" s="7" t="e">
        <f>SUMIFS(#REF!,#REF!,"事业",#REF!,"35周岁及以下")</f>
        <v>#REF!</v>
      </c>
      <c r="S8" s="7" t="e">
        <f>SUMIFS(#REF!,#REF!,"事业",#REF!,"40周岁及以下")</f>
        <v>#REF!</v>
      </c>
      <c r="T8" s="7" t="e">
        <f>E8-U8</f>
        <v>#REF!</v>
      </c>
      <c r="U8" s="7" t="e">
        <f>SUMIFS(#REF!,#REF!,"事业",#REF!,"不限")</f>
        <v>#REF!</v>
      </c>
      <c r="V8" s="7" t="e">
        <f>E8-W8</f>
        <v>#REF!</v>
      </c>
      <c r="W8" s="7" t="e">
        <f>SUMIFS(#REF!,#REF!,"事业",#REF!,"")</f>
        <v>#REF!</v>
      </c>
      <c r="X8" s="7" t="e">
        <f>SUMIFS(#REF!,#REF!,"事业",#REF!,"中共党员")</f>
        <v>#REF!</v>
      </c>
      <c r="Y8" s="7" t="e">
        <f>E8-X8</f>
        <v>#REF!</v>
      </c>
      <c r="Z8" s="7"/>
    </row>
    <row r="9" s="1" customFormat="1" ht="37" customHeight="1" spans="1:26">
      <c r="A9" s="7" t="s">
        <v>102</v>
      </c>
      <c r="B9" s="7"/>
      <c r="C9" s="7">
        <f>SUM(C6:C8)</f>
        <v>53</v>
      </c>
      <c r="D9" s="7" t="e">
        <f>SUM(D6:D8)</f>
        <v>#REF!</v>
      </c>
      <c r="E9" s="7" t="e">
        <f>SUM(E6:E8)</f>
        <v>#REF!</v>
      </c>
      <c r="F9" s="7"/>
      <c r="G9" s="7"/>
      <c r="H9" s="7"/>
      <c r="I9" s="7"/>
      <c r="J9" s="7"/>
      <c r="K9" s="7"/>
      <c r="L9" s="7"/>
      <c r="M9" s="7" t="e">
        <f>SUM(M6:M8)</f>
        <v>#REF!</v>
      </c>
      <c r="N9" s="7" t="e">
        <f t="shared" ref="N9:Z9" si="0">SUM(N6:N8)</f>
        <v>#REF!</v>
      </c>
      <c r="O9" s="7" t="e">
        <f t="shared" si="0"/>
        <v>#REF!</v>
      </c>
      <c r="P9" s="7" t="e">
        <f t="shared" si="0"/>
        <v>#REF!</v>
      </c>
      <c r="Q9" s="7" t="e">
        <f t="shared" si="0"/>
        <v>#REF!</v>
      </c>
      <c r="R9" s="7" t="e">
        <f t="shared" si="0"/>
        <v>#REF!</v>
      </c>
      <c r="S9" s="7" t="e">
        <f t="shared" si="0"/>
        <v>#REF!</v>
      </c>
      <c r="T9" s="7" t="e">
        <f t="shared" si="0"/>
        <v>#REF!</v>
      </c>
      <c r="U9" s="7" t="e">
        <f t="shared" si="0"/>
        <v>#REF!</v>
      </c>
      <c r="V9" s="7" t="e">
        <f t="shared" si="0"/>
        <v>#REF!</v>
      </c>
      <c r="W9" s="7" t="e">
        <f t="shared" si="0"/>
        <v>#REF!</v>
      </c>
      <c r="X9" s="7" t="e">
        <f t="shared" si="0"/>
        <v>#REF!</v>
      </c>
      <c r="Y9" s="7" t="e">
        <f t="shared" si="0"/>
        <v>#REF!</v>
      </c>
      <c r="Z9" s="7"/>
    </row>
  </sheetData>
  <mergeCells count="16">
    <mergeCell ref="A1:Z1"/>
    <mergeCell ref="F3:Y3"/>
    <mergeCell ref="F4:L4"/>
    <mergeCell ref="M4:N4"/>
    <mergeCell ref="O4:Q4"/>
    <mergeCell ref="R4:S4"/>
    <mergeCell ref="T4:U4"/>
    <mergeCell ref="V4:W4"/>
    <mergeCell ref="X4:Y4"/>
    <mergeCell ref="A9:B9"/>
    <mergeCell ref="A3:A5"/>
    <mergeCell ref="B3:B5"/>
    <mergeCell ref="C3:C5"/>
    <mergeCell ref="D3:D5"/>
    <mergeCell ref="E3:E5"/>
    <mergeCell ref="Z3:Z5"/>
  </mergeCells>
  <pageMargins left="0.354166666666667" right="0.275" top="1" bottom="1" header="0.5" footer="0.5"/>
  <pageSetup paperSize="9" scale="8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行政</vt:lpstr>
      <vt:lpstr>事业</vt:lpstr>
      <vt:lpstr>附件1</vt:lpstr>
      <vt:lpstr>Sheet3</vt:lpstr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2022-01-13T08:29:00Z</dcterms:created>
  <dcterms:modified xsi:type="dcterms:W3CDTF">2022-02-09T13:08:57Z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KSOReadingLayout">
    <vt:bool>true</vt:bool>
  </property>
  <property fmtid="{D5CDD505-2E9C-101B-9397-08002B2CF9AE}" pid="4" name="ICV">
    <vt:lpwstr>96C447DC205144DBAFEC0CFD1C4DA23A</vt:lpwstr>
  </property>
</Properties>
</file>